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pivotTables/pivotTable22.xml" ContentType="application/vnd.openxmlformats-officedocument.spreadsheetml.pivotTable+xml"/>
  <Override PartName="/xl/pivotTables/pivotTable23.xml" ContentType="application/vnd.openxmlformats-officedocument.spreadsheetml.pivotTable+xml"/>
  <Override PartName="/xl/pivotTables/pivotTable24.xml" ContentType="application/vnd.openxmlformats-officedocument.spreadsheetml.pivotTable+xml"/>
  <Override PartName="/xl/pivotTables/pivotTable25.xml" ContentType="application/vnd.openxmlformats-officedocument.spreadsheetml.pivotTable+xml"/>
  <Override PartName="/xl/pivotTables/pivotTable26.xml" ContentType="application/vnd.openxmlformats-officedocument.spreadsheetml.pivotTable+xml"/>
  <Override PartName="/xl/pivotTables/pivotTable27.xml" ContentType="application/vnd.openxmlformats-officedocument.spreadsheetml.pivotTable+xml"/>
  <Override PartName="/xl/pivotTables/pivotTable28.xml" ContentType="application/vnd.openxmlformats-officedocument.spreadsheetml.pivotTable+xml"/>
  <Override PartName="/xl/pivotTables/pivotTable29.xml" ContentType="application/vnd.openxmlformats-officedocument.spreadsheetml.pivotTable+xml"/>
  <Override PartName="/xl/pivotTables/pivotTable30.xml" ContentType="application/vnd.openxmlformats-officedocument.spreadsheetml.pivotTable+xml"/>
  <Override PartName="/xl/pivotTables/pivotTable31.xml" ContentType="application/vnd.openxmlformats-officedocument.spreadsheetml.pivotTable+xml"/>
  <Override PartName="/xl/pivotTables/pivotTable3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autoCompressPictures="0"/>
  <bookViews>
    <workbookView xWindow="165" yWindow="0" windowWidth="23895" windowHeight="12660" tabRatio="724" firstSheet="2" activeTab="4"/>
  </bookViews>
  <sheets>
    <sheet name="List of economies" sheetId="1" state="hidden" r:id="rId1"/>
    <sheet name="Tab colour codes" sheetId="9" r:id="rId2"/>
    <sheet name="Summary sheet" sheetId="8" r:id="rId3"/>
    <sheet name="PublicDomesticFinance" sheetId="10" r:id="rId4"/>
    <sheet name="PublicInternationalFinance" sheetId="12" r:id="rId5"/>
    <sheet name="PrivateDomesticFinance" sheetId="11" r:id="rId6"/>
    <sheet name="PrivateInternationalFinance" sheetId="13" r:id="rId7"/>
    <sheet name="Pivot" sheetId="15" r:id="rId8"/>
  </sheets>
  <definedNames>
    <definedName name="_xlnm._FilterDatabase" localSheetId="2" hidden="1">'Summary sheet'!$A$3:$X$233</definedName>
    <definedName name="_Key1" localSheetId="0">'List of economies'!$B$68</definedName>
    <definedName name="_Key1">#REF!</definedName>
    <definedName name="_Order1" localSheetId="0">255</definedName>
    <definedName name="_Order1">255</definedName>
    <definedName name="_Sort">#REF!</definedName>
    <definedName name="Excel_BuiltIn__FilterDatabase" localSheetId="0">'List of economies'!$J$1:$J$270</definedName>
    <definedName name="_xlnm.Print_Area" localSheetId="0">'List of economies'!$B$1:$L$270</definedName>
    <definedName name="_xlnm.Print_Titles" localSheetId="0">'List of economies'!$1:$6</definedName>
  </definedNames>
  <calcPr calcId="145621" concurrentCalc="0"/>
  <pivotCaches>
    <pivotCache cacheId="0" r:id="rId9"/>
    <pivotCache cacheId="1" r:id="rId10"/>
  </pivotCaches>
  <extLst>
    <ext xmlns:mx="http://schemas.microsoft.com/office/mac/excel/2008/main" uri="{7523E5D3-25F3-A5E0-1632-64F254C22452}">
      <mx:ArchID Flags="2"/>
    </ext>
  </extLst>
</workbook>
</file>

<file path=xl/calcChain.xml><?xml version="1.0" encoding="utf-8"?>
<calcChain xmlns="http://schemas.openxmlformats.org/spreadsheetml/2006/main">
  <c r="B239" i="13" l="1"/>
  <c r="F238" i="8"/>
  <c r="AD238" i="8"/>
  <c r="B239" i="11"/>
  <c r="E238" i="8"/>
  <c r="AC238" i="8"/>
  <c r="P239" i="12"/>
  <c r="D238" i="8"/>
  <c r="AB238" i="8"/>
  <c r="B238" i="10"/>
  <c r="C238" i="8"/>
  <c r="AA238" i="8"/>
  <c r="B238" i="13"/>
  <c r="F237" i="8"/>
  <c r="AD237" i="8"/>
  <c r="B238" i="11"/>
  <c r="E237" i="8"/>
  <c r="AC237" i="8"/>
  <c r="P238" i="12"/>
  <c r="D237" i="8"/>
  <c r="AB237" i="8"/>
  <c r="B237" i="10"/>
  <c r="C237" i="8"/>
  <c r="AA237" i="8"/>
  <c r="B237" i="13"/>
  <c r="F236" i="8"/>
  <c r="AD236" i="8"/>
  <c r="B237" i="11"/>
  <c r="E236" i="8"/>
  <c r="AC236" i="8"/>
  <c r="P237" i="12"/>
  <c r="D236" i="8"/>
  <c r="AB236" i="8"/>
  <c r="B236" i="10"/>
  <c r="C236" i="8"/>
  <c r="AA236" i="8"/>
  <c r="B236" i="13"/>
  <c r="F235" i="8"/>
  <c r="AD235" i="8"/>
  <c r="B236" i="11"/>
  <c r="E235" i="8"/>
  <c r="AC235" i="8"/>
  <c r="P236" i="12"/>
  <c r="D235" i="8"/>
  <c r="AB235" i="8"/>
  <c r="B235" i="10"/>
  <c r="C235" i="8"/>
  <c r="AA235" i="8"/>
  <c r="B235" i="13"/>
  <c r="F234" i="8"/>
  <c r="AD234" i="8"/>
  <c r="B235" i="11"/>
  <c r="E234" i="8"/>
  <c r="AC234" i="8"/>
  <c r="P235" i="12"/>
  <c r="D234" i="8"/>
  <c r="AB234" i="8"/>
  <c r="B234" i="10"/>
  <c r="C234" i="8"/>
  <c r="AA234" i="8"/>
  <c r="F233" i="8"/>
  <c r="AD233" i="8"/>
  <c r="E233" i="8"/>
  <c r="AC233" i="8"/>
  <c r="R234" i="12"/>
  <c r="S234" i="12"/>
  <c r="T234" i="12"/>
  <c r="U234" i="12"/>
  <c r="P234" i="12"/>
  <c r="D233" i="8"/>
  <c r="AB233" i="8"/>
  <c r="C233" i="8"/>
  <c r="AA233" i="8"/>
  <c r="B233" i="13"/>
  <c r="F232" i="8"/>
  <c r="AD232" i="8"/>
  <c r="B233" i="11"/>
  <c r="E232" i="8"/>
  <c r="AC232" i="8"/>
  <c r="P233" i="12"/>
  <c r="D232" i="8"/>
  <c r="AB232" i="8"/>
  <c r="B232" i="10"/>
  <c r="C232" i="8"/>
  <c r="AA232" i="8"/>
  <c r="B232" i="13"/>
  <c r="F231" i="8"/>
  <c r="AD231" i="8"/>
  <c r="B232" i="11"/>
  <c r="E231" i="8"/>
  <c r="AC231" i="8"/>
  <c r="P232" i="12"/>
  <c r="D231" i="8"/>
  <c r="AB231" i="8"/>
  <c r="B231" i="10"/>
  <c r="C231" i="8"/>
  <c r="AA231" i="8"/>
  <c r="B231" i="13"/>
  <c r="F230" i="8"/>
  <c r="AD230" i="8"/>
  <c r="B231" i="11"/>
  <c r="E230" i="8"/>
  <c r="AC230" i="8"/>
  <c r="P231" i="12"/>
  <c r="D230" i="8"/>
  <c r="AB230" i="8"/>
  <c r="B230" i="10"/>
  <c r="C230" i="8"/>
  <c r="AA230" i="8"/>
  <c r="B230" i="13"/>
  <c r="F229" i="8"/>
  <c r="AD229" i="8"/>
  <c r="B230" i="11"/>
  <c r="E229" i="8"/>
  <c r="AC229" i="8"/>
  <c r="P230" i="12"/>
  <c r="D229" i="8"/>
  <c r="AB229" i="8"/>
  <c r="B229" i="10"/>
  <c r="C229" i="8"/>
  <c r="AA229" i="8"/>
  <c r="B229" i="13"/>
  <c r="F228" i="8"/>
  <c r="AD228" i="8"/>
  <c r="B229" i="11"/>
  <c r="E228" i="8"/>
  <c r="AC228" i="8"/>
  <c r="P229" i="12"/>
  <c r="D228" i="8"/>
  <c r="AB228" i="8"/>
  <c r="B228" i="10"/>
  <c r="C228" i="8"/>
  <c r="AA228" i="8"/>
  <c r="B228" i="13"/>
  <c r="F227" i="8"/>
  <c r="AD227" i="8"/>
  <c r="B228" i="11"/>
  <c r="E227" i="8"/>
  <c r="AC227" i="8"/>
  <c r="P228" i="12"/>
  <c r="D227" i="8"/>
  <c r="AB227" i="8"/>
  <c r="B227" i="10"/>
  <c r="C227" i="8"/>
  <c r="AA227" i="8"/>
  <c r="B227" i="13"/>
  <c r="F226" i="8"/>
  <c r="AD226" i="8"/>
  <c r="B227" i="11"/>
  <c r="E226" i="8"/>
  <c r="AC226" i="8"/>
  <c r="P227" i="12"/>
  <c r="D226" i="8"/>
  <c r="AB226" i="8"/>
  <c r="B226" i="10"/>
  <c r="C226" i="8"/>
  <c r="AA226" i="8"/>
  <c r="B222" i="13"/>
  <c r="B224" i="13"/>
  <c r="B225" i="13"/>
  <c r="B223" i="13"/>
  <c r="B226" i="13"/>
  <c r="F225" i="8"/>
  <c r="AD225" i="8"/>
  <c r="B222" i="11"/>
  <c r="B224" i="11"/>
  <c r="B225" i="11"/>
  <c r="B223" i="11"/>
  <c r="B226" i="11"/>
  <c r="E225" i="8"/>
  <c r="AC225" i="8"/>
  <c r="R222" i="12"/>
  <c r="S222" i="12"/>
  <c r="T222" i="12"/>
  <c r="U222" i="12"/>
  <c r="P222" i="12"/>
  <c r="R224" i="12"/>
  <c r="S224" i="12"/>
  <c r="T224" i="12"/>
  <c r="U224" i="12"/>
  <c r="P224" i="12"/>
  <c r="R225" i="12"/>
  <c r="S225" i="12"/>
  <c r="T225" i="12"/>
  <c r="U225" i="12"/>
  <c r="P225" i="12"/>
  <c r="P223" i="12"/>
  <c r="P226" i="12"/>
  <c r="D225" i="8"/>
  <c r="AB225" i="8"/>
  <c r="B221" i="10"/>
  <c r="B223" i="10"/>
  <c r="B224" i="10"/>
  <c r="B222" i="10"/>
  <c r="B225" i="10"/>
  <c r="C225" i="8"/>
  <c r="AA225" i="8"/>
  <c r="F224" i="8"/>
  <c r="AD224" i="8"/>
  <c r="E224" i="8"/>
  <c r="AC224" i="8"/>
  <c r="D224" i="8"/>
  <c r="AB224" i="8"/>
  <c r="C224" i="8"/>
  <c r="AA224" i="8"/>
  <c r="F223" i="8"/>
  <c r="AD223" i="8"/>
  <c r="E223" i="8"/>
  <c r="AC223" i="8"/>
  <c r="D223" i="8"/>
  <c r="AB223" i="8"/>
  <c r="C223" i="8"/>
  <c r="AA223" i="8"/>
  <c r="F222" i="8"/>
  <c r="AD222" i="8"/>
  <c r="E222" i="8"/>
  <c r="AC222" i="8"/>
  <c r="D222" i="8"/>
  <c r="AB222" i="8"/>
  <c r="C222" i="8"/>
  <c r="AA222" i="8"/>
  <c r="F221" i="8"/>
  <c r="AD221" i="8"/>
  <c r="E221" i="8"/>
  <c r="AC221" i="8"/>
  <c r="D221" i="8"/>
  <c r="AB221" i="8"/>
  <c r="C221" i="8"/>
  <c r="AA221" i="8"/>
  <c r="AD220" i="8"/>
  <c r="AC220" i="8"/>
  <c r="AB220" i="8"/>
  <c r="AA220" i="8"/>
  <c r="B220" i="13"/>
  <c r="F219" i="8"/>
  <c r="AD219" i="8"/>
  <c r="B220" i="11"/>
  <c r="E219" i="8"/>
  <c r="AC219" i="8"/>
  <c r="R5" i="12"/>
  <c r="S5" i="12"/>
  <c r="T5" i="12"/>
  <c r="U5" i="12"/>
  <c r="P5" i="12"/>
  <c r="R6" i="12"/>
  <c r="S6" i="12"/>
  <c r="T6" i="12"/>
  <c r="U6" i="12"/>
  <c r="P6" i="12"/>
  <c r="R7" i="12"/>
  <c r="S7" i="12"/>
  <c r="T7" i="12"/>
  <c r="U7" i="12"/>
  <c r="P7" i="12"/>
  <c r="R8" i="12"/>
  <c r="S8" i="12"/>
  <c r="T8" i="12"/>
  <c r="U8" i="12"/>
  <c r="P8" i="12"/>
  <c r="R9" i="12"/>
  <c r="S9" i="12"/>
  <c r="T9" i="12"/>
  <c r="U9" i="12"/>
  <c r="P9" i="12"/>
  <c r="R10" i="12"/>
  <c r="S10" i="12"/>
  <c r="T10" i="12"/>
  <c r="U10" i="12"/>
  <c r="P10" i="12"/>
  <c r="R11" i="12"/>
  <c r="S11" i="12"/>
  <c r="T11" i="12"/>
  <c r="U11" i="12"/>
  <c r="P11" i="12"/>
  <c r="R12" i="12"/>
  <c r="S12" i="12"/>
  <c r="T12" i="12"/>
  <c r="U12" i="12"/>
  <c r="P12" i="12"/>
  <c r="R13" i="12"/>
  <c r="S13" i="12"/>
  <c r="T13" i="12"/>
  <c r="U13" i="12"/>
  <c r="P13" i="12"/>
  <c r="R14" i="12"/>
  <c r="S14" i="12"/>
  <c r="T14" i="12"/>
  <c r="U14" i="12"/>
  <c r="P14" i="12"/>
  <c r="R15" i="12"/>
  <c r="S15" i="12"/>
  <c r="T15" i="12"/>
  <c r="U15" i="12"/>
  <c r="P15" i="12"/>
  <c r="R16" i="12"/>
  <c r="S16" i="12"/>
  <c r="T16" i="12"/>
  <c r="U16" i="12"/>
  <c r="P16" i="12"/>
  <c r="R17" i="12"/>
  <c r="S17" i="12"/>
  <c r="T17" i="12"/>
  <c r="U17" i="12"/>
  <c r="P17" i="12"/>
  <c r="R18" i="12"/>
  <c r="S18" i="12"/>
  <c r="T18" i="12"/>
  <c r="U18" i="12"/>
  <c r="P18" i="12"/>
  <c r="R19" i="12"/>
  <c r="S19" i="12"/>
  <c r="T19" i="12"/>
  <c r="U19" i="12"/>
  <c r="P19" i="12"/>
  <c r="R20" i="12"/>
  <c r="S20" i="12"/>
  <c r="T20" i="12"/>
  <c r="U20" i="12"/>
  <c r="P20" i="12"/>
  <c r="R21" i="12"/>
  <c r="S21" i="12"/>
  <c r="T21" i="12"/>
  <c r="U21" i="12"/>
  <c r="P21" i="12"/>
  <c r="R22" i="12"/>
  <c r="S22" i="12"/>
  <c r="T22" i="12"/>
  <c r="U22" i="12"/>
  <c r="P22" i="12"/>
  <c r="R23" i="12"/>
  <c r="S23" i="12"/>
  <c r="T23" i="12"/>
  <c r="U23" i="12"/>
  <c r="P23" i="12"/>
  <c r="R24" i="12"/>
  <c r="S24" i="12"/>
  <c r="T24" i="12"/>
  <c r="U24" i="12"/>
  <c r="P24" i="12"/>
  <c r="R25" i="12"/>
  <c r="S25" i="12"/>
  <c r="T25" i="12"/>
  <c r="U25" i="12"/>
  <c r="P25" i="12"/>
  <c r="R26" i="12"/>
  <c r="S26" i="12"/>
  <c r="T26" i="12"/>
  <c r="U26" i="12"/>
  <c r="P26" i="12"/>
  <c r="R27" i="12"/>
  <c r="S27" i="12"/>
  <c r="T27" i="12"/>
  <c r="U27" i="12"/>
  <c r="P27" i="12"/>
  <c r="R28" i="12"/>
  <c r="S28" i="12"/>
  <c r="T28" i="12"/>
  <c r="U28" i="12"/>
  <c r="P28" i="12"/>
  <c r="R29" i="12"/>
  <c r="S29" i="12"/>
  <c r="T29" i="12"/>
  <c r="U29" i="12"/>
  <c r="P29" i="12"/>
  <c r="R30" i="12"/>
  <c r="S30" i="12"/>
  <c r="T30" i="12"/>
  <c r="U30" i="12"/>
  <c r="P30" i="12"/>
  <c r="R31" i="12"/>
  <c r="S31" i="12"/>
  <c r="T31" i="12"/>
  <c r="U31" i="12"/>
  <c r="P31" i="12"/>
  <c r="R32" i="12"/>
  <c r="S32" i="12"/>
  <c r="T32" i="12"/>
  <c r="U32" i="12"/>
  <c r="P32" i="12"/>
  <c r="R33" i="12"/>
  <c r="S33" i="12"/>
  <c r="T33" i="12"/>
  <c r="U33" i="12"/>
  <c r="P33" i="12"/>
  <c r="R34" i="12"/>
  <c r="S34" i="12"/>
  <c r="T34" i="12"/>
  <c r="U34" i="12"/>
  <c r="P34" i="12"/>
  <c r="R35" i="12"/>
  <c r="S35" i="12"/>
  <c r="T35" i="12"/>
  <c r="U35" i="12"/>
  <c r="P35" i="12"/>
  <c r="R36" i="12"/>
  <c r="S36" i="12"/>
  <c r="T36" i="12"/>
  <c r="U36" i="12"/>
  <c r="P36" i="12"/>
  <c r="R37" i="12"/>
  <c r="S37" i="12"/>
  <c r="T37" i="12"/>
  <c r="U37" i="12"/>
  <c r="P37" i="12"/>
  <c r="R38" i="12"/>
  <c r="S38" i="12"/>
  <c r="T38" i="12"/>
  <c r="U38" i="12"/>
  <c r="P38" i="12"/>
  <c r="R39" i="12"/>
  <c r="S39" i="12"/>
  <c r="T39" i="12"/>
  <c r="U39" i="12"/>
  <c r="P39" i="12"/>
  <c r="R40" i="12"/>
  <c r="S40" i="12"/>
  <c r="T40" i="12"/>
  <c r="U40" i="12"/>
  <c r="P40" i="12"/>
  <c r="R41" i="12"/>
  <c r="S41" i="12"/>
  <c r="T41" i="12"/>
  <c r="U41" i="12"/>
  <c r="P41" i="12"/>
  <c r="R42" i="12"/>
  <c r="S42" i="12"/>
  <c r="T42" i="12"/>
  <c r="U42" i="12"/>
  <c r="P42" i="12"/>
  <c r="R43" i="12"/>
  <c r="S43" i="12"/>
  <c r="T43" i="12"/>
  <c r="U43" i="12"/>
  <c r="P43" i="12"/>
  <c r="R44" i="12"/>
  <c r="S44" i="12"/>
  <c r="T44" i="12"/>
  <c r="U44" i="12"/>
  <c r="P44" i="12"/>
  <c r="R45" i="12"/>
  <c r="S45" i="12"/>
  <c r="T45" i="12"/>
  <c r="U45" i="12"/>
  <c r="P45" i="12"/>
  <c r="R46" i="12"/>
  <c r="S46" i="12"/>
  <c r="T46" i="12"/>
  <c r="U46" i="12"/>
  <c r="P46" i="12"/>
  <c r="R48" i="12"/>
  <c r="S48" i="12"/>
  <c r="T48" i="12"/>
  <c r="U48" i="12"/>
  <c r="P48" i="12"/>
  <c r="R49" i="12"/>
  <c r="S49" i="12"/>
  <c r="T49" i="12"/>
  <c r="U49" i="12"/>
  <c r="P49" i="12"/>
  <c r="R50" i="12"/>
  <c r="S50" i="12"/>
  <c r="T50" i="12"/>
  <c r="U50" i="12"/>
  <c r="P50" i="12"/>
  <c r="R51" i="12"/>
  <c r="S51" i="12"/>
  <c r="T51" i="12"/>
  <c r="U51" i="12"/>
  <c r="P51" i="12"/>
  <c r="R52" i="12"/>
  <c r="S52" i="12"/>
  <c r="T52" i="12"/>
  <c r="U52" i="12"/>
  <c r="P52" i="12"/>
  <c r="R53" i="12"/>
  <c r="S53" i="12"/>
  <c r="T53" i="12"/>
  <c r="U53" i="12"/>
  <c r="P53" i="12"/>
  <c r="R54" i="12"/>
  <c r="S54" i="12"/>
  <c r="T54" i="12"/>
  <c r="U54" i="12"/>
  <c r="P54" i="12"/>
  <c r="R55" i="12"/>
  <c r="S55" i="12"/>
  <c r="T55" i="12"/>
  <c r="U55" i="12"/>
  <c r="P55" i="12"/>
  <c r="R56" i="12"/>
  <c r="S56" i="12"/>
  <c r="T56" i="12"/>
  <c r="U56" i="12"/>
  <c r="P56" i="12"/>
  <c r="R57" i="12"/>
  <c r="S57" i="12"/>
  <c r="T57" i="12"/>
  <c r="U57" i="12"/>
  <c r="P57" i="12"/>
  <c r="R58" i="12"/>
  <c r="S58" i="12"/>
  <c r="T58" i="12"/>
  <c r="U58" i="12"/>
  <c r="P58" i="12"/>
  <c r="R59" i="12"/>
  <c r="S59" i="12"/>
  <c r="T59" i="12"/>
  <c r="U59" i="12"/>
  <c r="P59" i="12"/>
  <c r="R60" i="12"/>
  <c r="S60" i="12"/>
  <c r="T60" i="12"/>
  <c r="U60" i="12"/>
  <c r="P60" i="12"/>
  <c r="R61" i="12"/>
  <c r="S61" i="12"/>
  <c r="T61" i="12"/>
  <c r="U61" i="12"/>
  <c r="P61" i="12"/>
  <c r="R62" i="12"/>
  <c r="S62" i="12"/>
  <c r="T62" i="12"/>
  <c r="U62" i="12"/>
  <c r="P62" i="12"/>
  <c r="R63" i="12"/>
  <c r="S63" i="12"/>
  <c r="T63" i="12"/>
  <c r="U63" i="12"/>
  <c r="P63" i="12"/>
  <c r="R64" i="12"/>
  <c r="S64" i="12"/>
  <c r="T64" i="12"/>
  <c r="U64" i="12"/>
  <c r="P64" i="12"/>
  <c r="R65" i="12"/>
  <c r="S65" i="12"/>
  <c r="T65" i="12"/>
  <c r="U65" i="12"/>
  <c r="P65" i="12"/>
  <c r="R66" i="12"/>
  <c r="S66" i="12"/>
  <c r="T66" i="12"/>
  <c r="U66" i="12"/>
  <c r="P66" i="12"/>
  <c r="R67" i="12"/>
  <c r="S67" i="12"/>
  <c r="T67" i="12"/>
  <c r="U67" i="12"/>
  <c r="P67" i="12"/>
  <c r="R68" i="12"/>
  <c r="S68" i="12"/>
  <c r="T68" i="12"/>
  <c r="U68" i="12"/>
  <c r="P68" i="12"/>
  <c r="R69" i="12"/>
  <c r="S69" i="12"/>
  <c r="T69" i="12"/>
  <c r="U69" i="12"/>
  <c r="P69" i="12"/>
  <c r="R70" i="12"/>
  <c r="S70" i="12"/>
  <c r="T70" i="12"/>
  <c r="U70" i="12"/>
  <c r="P70" i="12"/>
  <c r="R71" i="12"/>
  <c r="S71" i="12"/>
  <c r="T71" i="12"/>
  <c r="U71" i="12"/>
  <c r="P71" i="12"/>
  <c r="R72" i="12"/>
  <c r="S72" i="12"/>
  <c r="T72" i="12"/>
  <c r="U72" i="12"/>
  <c r="P72" i="12"/>
  <c r="R73" i="12"/>
  <c r="S73" i="12"/>
  <c r="T73" i="12"/>
  <c r="U73" i="12"/>
  <c r="P73" i="12"/>
  <c r="R74" i="12"/>
  <c r="S74" i="12"/>
  <c r="T74" i="12"/>
  <c r="U74" i="12"/>
  <c r="P74" i="12"/>
  <c r="R75" i="12"/>
  <c r="S75" i="12"/>
  <c r="T75" i="12"/>
  <c r="U75" i="12"/>
  <c r="P75" i="12"/>
  <c r="R76" i="12"/>
  <c r="S76" i="12"/>
  <c r="T76" i="12"/>
  <c r="U76" i="12"/>
  <c r="P76" i="12"/>
  <c r="R77" i="12"/>
  <c r="S77" i="12"/>
  <c r="T77" i="12"/>
  <c r="U77" i="12"/>
  <c r="P77" i="12"/>
  <c r="R78" i="12"/>
  <c r="S78" i="12"/>
  <c r="T78" i="12"/>
  <c r="U78" i="12"/>
  <c r="P78" i="12"/>
  <c r="R79" i="12"/>
  <c r="S79" i="12"/>
  <c r="T79" i="12"/>
  <c r="U79" i="12"/>
  <c r="P79" i="12"/>
  <c r="R80" i="12"/>
  <c r="S80" i="12"/>
  <c r="T80" i="12"/>
  <c r="U80" i="12"/>
  <c r="P80" i="12"/>
  <c r="R81" i="12"/>
  <c r="S81" i="12"/>
  <c r="T81" i="12"/>
  <c r="U81" i="12"/>
  <c r="P81" i="12"/>
  <c r="R82" i="12"/>
  <c r="S82" i="12"/>
  <c r="T82" i="12"/>
  <c r="U82" i="12"/>
  <c r="P82" i="12"/>
  <c r="R83" i="12"/>
  <c r="S83" i="12"/>
  <c r="T83" i="12"/>
  <c r="U83" i="12"/>
  <c r="P83" i="12"/>
  <c r="R84" i="12"/>
  <c r="S84" i="12"/>
  <c r="T84" i="12"/>
  <c r="U84" i="12"/>
  <c r="P84" i="12"/>
  <c r="R85" i="12"/>
  <c r="S85" i="12"/>
  <c r="T85" i="12"/>
  <c r="U85" i="12"/>
  <c r="P85" i="12"/>
  <c r="R86" i="12"/>
  <c r="S86" i="12"/>
  <c r="T86" i="12"/>
  <c r="U86" i="12"/>
  <c r="P86" i="12"/>
  <c r="R87" i="12"/>
  <c r="S87" i="12"/>
  <c r="T87" i="12"/>
  <c r="U87" i="12"/>
  <c r="P87" i="12"/>
  <c r="R88" i="12"/>
  <c r="S88" i="12"/>
  <c r="T88" i="12"/>
  <c r="U88" i="12"/>
  <c r="P88" i="12"/>
  <c r="R89" i="12"/>
  <c r="S89" i="12"/>
  <c r="T89" i="12"/>
  <c r="U89" i="12"/>
  <c r="P89" i="12"/>
  <c r="R90" i="12"/>
  <c r="S90" i="12"/>
  <c r="T90" i="12"/>
  <c r="U90" i="12"/>
  <c r="P90" i="12"/>
  <c r="R91" i="12"/>
  <c r="S91" i="12"/>
  <c r="T91" i="12"/>
  <c r="U91" i="12"/>
  <c r="P91" i="12"/>
  <c r="R92" i="12"/>
  <c r="S92" i="12"/>
  <c r="T92" i="12"/>
  <c r="U92" i="12"/>
  <c r="P92" i="12"/>
  <c r="R93" i="12"/>
  <c r="S93" i="12"/>
  <c r="T93" i="12"/>
  <c r="U93" i="12"/>
  <c r="P93" i="12"/>
  <c r="R94" i="12"/>
  <c r="S94" i="12"/>
  <c r="T94" i="12"/>
  <c r="U94" i="12"/>
  <c r="P94" i="12"/>
  <c r="R95" i="12"/>
  <c r="S95" i="12"/>
  <c r="T95" i="12"/>
  <c r="U95" i="12"/>
  <c r="P95" i="12"/>
  <c r="R96" i="12"/>
  <c r="S96" i="12"/>
  <c r="T96" i="12"/>
  <c r="U96" i="12"/>
  <c r="P96" i="12"/>
  <c r="R97" i="12"/>
  <c r="S97" i="12"/>
  <c r="T97" i="12"/>
  <c r="U97" i="12"/>
  <c r="P97" i="12"/>
  <c r="R98" i="12"/>
  <c r="S98" i="12"/>
  <c r="T98" i="12"/>
  <c r="U98" i="12"/>
  <c r="P98" i="12"/>
  <c r="R99" i="12"/>
  <c r="S99" i="12"/>
  <c r="T99" i="12"/>
  <c r="U99" i="12"/>
  <c r="P99" i="12"/>
  <c r="R100" i="12"/>
  <c r="S100" i="12"/>
  <c r="T100" i="12"/>
  <c r="U100" i="12"/>
  <c r="P100" i="12"/>
  <c r="R101" i="12"/>
  <c r="S101" i="12"/>
  <c r="T101" i="12"/>
  <c r="U101" i="12"/>
  <c r="P101" i="12"/>
  <c r="R102" i="12"/>
  <c r="S102" i="12"/>
  <c r="T102" i="12"/>
  <c r="U102" i="12"/>
  <c r="P102" i="12"/>
  <c r="R103" i="12"/>
  <c r="S103" i="12"/>
  <c r="T103" i="12"/>
  <c r="U103" i="12"/>
  <c r="P103" i="12"/>
  <c r="R104" i="12"/>
  <c r="S104" i="12"/>
  <c r="T104" i="12"/>
  <c r="U104" i="12"/>
  <c r="P104" i="12"/>
  <c r="R105" i="12"/>
  <c r="S105" i="12"/>
  <c r="T105" i="12"/>
  <c r="U105" i="12"/>
  <c r="P105" i="12"/>
  <c r="R106" i="12"/>
  <c r="S106" i="12"/>
  <c r="T106" i="12"/>
  <c r="U106" i="12"/>
  <c r="P106" i="12"/>
  <c r="R107" i="12"/>
  <c r="S107" i="12"/>
  <c r="T107" i="12"/>
  <c r="U107" i="12"/>
  <c r="P107" i="12"/>
  <c r="R108" i="12"/>
  <c r="S108" i="12"/>
  <c r="T108" i="12"/>
  <c r="U108" i="12"/>
  <c r="P108" i="12"/>
  <c r="R109" i="12"/>
  <c r="S109" i="12"/>
  <c r="T109" i="12"/>
  <c r="U109" i="12"/>
  <c r="P109" i="12"/>
  <c r="R110" i="12"/>
  <c r="S110" i="12"/>
  <c r="T110" i="12"/>
  <c r="U110" i="12"/>
  <c r="P110" i="12"/>
  <c r="R111" i="12"/>
  <c r="S111" i="12"/>
  <c r="T111" i="12"/>
  <c r="U111" i="12"/>
  <c r="P111" i="12"/>
  <c r="R112" i="12"/>
  <c r="S112" i="12"/>
  <c r="T112" i="12"/>
  <c r="U112" i="12"/>
  <c r="P112" i="12"/>
  <c r="R113" i="12"/>
  <c r="S113" i="12"/>
  <c r="T113" i="12"/>
  <c r="U113" i="12"/>
  <c r="P113" i="12"/>
  <c r="R114" i="12"/>
  <c r="S114" i="12"/>
  <c r="T114" i="12"/>
  <c r="U114" i="12"/>
  <c r="P114" i="12"/>
  <c r="R115" i="12"/>
  <c r="S115" i="12"/>
  <c r="T115" i="12"/>
  <c r="U115" i="12"/>
  <c r="P115" i="12"/>
  <c r="R116" i="12"/>
  <c r="S116" i="12"/>
  <c r="T116" i="12"/>
  <c r="U116" i="12"/>
  <c r="P116" i="12"/>
  <c r="R117" i="12"/>
  <c r="S117" i="12"/>
  <c r="T117" i="12"/>
  <c r="U117" i="12"/>
  <c r="P117" i="12"/>
  <c r="R118" i="12"/>
  <c r="S118" i="12"/>
  <c r="T118" i="12"/>
  <c r="U118" i="12"/>
  <c r="P118" i="12"/>
  <c r="R119" i="12"/>
  <c r="S119" i="12"/>
  <c r="T119" i="12"/>
  <c r="U119" i="12"/>
  <c r="P119" i="12"/>
  <c r="R120" i="12"/>
  <c r="S120" i="12"/>
  <c r="T120" i="12"/>
  <c r="U120" i="12"/>
  <c r="P120" i="12"/>
  <c r="R121" i="12"/>
  <c r="S121" i="12"/>
  <c r="T121" i="12"/>
  <c r="U121" i="12"/>
  <c r="P121" i="12"/>
  <c r="R122" i="12"/>
  <c r="S122" i="12"/>
  <c r="T122" i="12"/>
  <c r="U122" i="12"/>
  <c r="P122" i="12"/>
  <c r="R123" i="12"/>
  <c r="S123" i="12"/>
  <c r="T123" i="12"/>
  <c r="U123" i="12"/>
  <c r="P123" i="12"/>
  <c r="R124" i="12"/>
  <c r="S124" i="12"/>
  <c r="T124" i="12"/>
  <c r="U124" i="12"/>
  <c r="P124" i="12"/>
  <c r="R125" i="12"/>
  <c r="S125" i="12"/>
  <c r="T125" i="12"/>
  <c r="U125" i="12"/>
  <c r="P125" i="12"/>
  <c r="R126" i="12"/>
  <c r="S126" i="12"/>
  <c r="T126" i="12"/>
  <c r="U126" i="12"/>
  <c r="P126" i="12"/>
  <c r="R127" i="12"/>
  <c r="S127" i="12"/>
  <c r="T127" i="12"/>
  <c r="U127" i="12"/>
  <c r="P127" i="12"/>
  <c r="R128" i="12"/>
  <c r="S128" i="12"/>
  <c r="T128" i="12"/>
  <c r="U128" i="12"/>
  <c r="P128" i="12"/>
  <c r="R129" i="12"/>
  <c r="S129" i="12"/>
  <c r="T129" i="12"/>
  <c r="U129" i="12"/>
  <c r="P129" i="12"/>
  <c r="R130" i="12"/>
  <c r="S130" i="12"/>
  <c r="T130" i="12"/>
  <c r="U130" i="12"/>
  <c r="P130" i="12"/>
  <c r="R131" i="12"/>
  <c r="S131" i="12"/>
  <c r="T131" i="12"/>
  <c r="U131" i="12"/>
  <c r="P131" i="12"/>
  <c r="R132" i="12"/>
  <c r="S132" i="12"/>
  <c r="T132" i="12"/>
  <c r="U132" i="12"/>
  <c r="P132" i="12"/>
  <c r="R133" i="12"/>
  <c r="S133" i="12"/>
  <c r="T133" i="12"/>
  <c r="U133" i="12"/>
  <c r="P133" i="12"/>
  <c r="R134" i="12"/>
  <c r="S134" i="12"/>
  <c r="T134" i="12"/>
  <c r="U134" i="12"/>
  <c r="P134" i="12"/>
  <c r="R135" i="12"/>
  <c r="S135" i="12"/>
  <c r="T135" i="12"/>
  <c r="U135" i="12"/>
  <c r="P135" i="12"/>
  <c r="R136" i="12"/>
  <c r="S136" i="12"/>
  <c r="T136" i="12"/>
  <c r="U136" i="12"/>
  <c r="P136" i="12"/>
  <c r="R137" i="12"/>
  <c r="S137" i="12"/>
  <c r="T137" i="12"/>
  <c r="U137" i="12"/>
  <c r="P137" i="12"/>
  <c r="R138" i="12"/>
  <c r="S138" i="12"/>
  <c r="T138" i="12"/>
  <c r="U138" i="12"/>
  <c r="P138" i="12"/>
  <c r="R139" i="12"/>
  <c r="S139" i="12"/>
  <c r="T139" i="12"/>
  <c r="U139" i="12"/>
  <c r="P139" i="12"/>
  <c r="R140" i="12"/>
  <c r="S140" i="12"/>
  <c r="T140" i="12"/>
  <c r="U140" i="12"/>
  <c r="P140" i="12"/>
  <c r="R141" i="12"/>
  <c r="S141" i="12"/>
  <c r="T141" i="12"/>
  <c r="U141" i="12"/>
  <c r="P141" i="12"/>
  <c r="R142" i="12"/>
  <c r="S142" i="12"/>
  <c r="T142" i="12"/>
  <c r="U142" i="12"/>
  <c r="P142" i="12"/>
  <c r="R143" i="12"/>
  <c r="S143" i="12"/>
  <c r="T143" i="12"/>
  <c r="U143" i="12"/>
  <c r="P143" i="12"/>
  <c r="R144" i="12"/>
  <c r="S144" i="12"/>
  <c r="T144" i="12"/>
  <c r="U144" i="12"/>
  <c r="P144" i="12"/>
  <c r="R145" i="12"/>
  <c r="S145" i="12"/>
  <c r="T145" i="12"/>
  <c r="U145" i="12"/>
  <c r="P145" i="12"/>
  <c r="R146" i="12"/>
  <c r="S146" i="12"/>
  <c r="T146" i="12"/>
  <c r="U146" i="12"/>
  <c r="P146" i="12"/>
  <c r="R147" i="12"/>
  <c r="S147" i="12"/>
  <c r="T147" i="12"/>
  <c r="U147" i="12"/>
  <c r="P147" i="12"/>
  <c r="R148" i="12"/>
  <c r="S148" i="12"/>
  <c r="T148" i="12"/>
  <c r="U148" i="12"/>
  <c r="P148" i="12"/>
  <c r="R149" i="12"/>
  <c r="S149" i="12"/>
  <c r="T149" i="12"/>
  <c r="U149" i="12"/>
  <c r="P149" i="12"/>
  <c r="R150" i="12"/>
  <c r="S150" i="12"/>
  <c r="T150" i="12"/>
  <c r="U150" i="12"/>
  <c r="P150" i="12"/>
  <c r="R151" i="12"/>
  <c r="S151" i="12"/>
  <c r="T151" i="12"/>
  <c r="U151" i="12"/>
  <c r="P151" i="12"/>
  <c r="R152" i="12"/>
  <c r="S152" i="12"/>
  <c r="T152" i="12"/>
  <c r="U152" i="12"/>
  <c r="P152" i="12"/>
  <c r="R153" i="12"/>
  <c r="S153" i="12"/>
  <c r="T153" i="12"/>
  <c r="U153" i="12"/>
  <c r="P153" i="12"/>
  <c r="R154" i="12"/>
  <c r="S154" i="12"/>
  <c r="T154" i="12"/>
  <c r="U154" i="12"/>
  <c r="P154" i="12"/>
  <c r="R155" i="12"/>
  <c r="S155" i="12"/>
  <c r="T155" i="12"/>
  <c r="U155" i="12"/>
  <c r="P155" i="12"/>
  <c r="R156" i="12"/>
  <c r="S156" i="12"/>
  <c r="T156" i="12"/>
  <c r="U156" i="12"/>
  <c r="P156" i="12"/>
  <c r="R157" i="12"/>
  <c r="S157" i="12"/>
  <c r="T157" i="12"/>
  <c r="U157" i="12"/>
  <c r="P157" i="12"/>
  <c r="R158" i="12"/>
  <c r="S158" i="12"/>
  <c r="T158" i="12"/>
  <c r="U158" i="12"/>
  <c r="P158" i="12"/>
  <c r="R159" i="12"/>
  <c r="S159" i="12"/>
  <c r="T159" i="12"/>
  <c r="U159" i="12"/>
  <c r="P159" i="12"/>
  <c r="R160" i="12"/>
  <c r="S160" i="12"/>
  <c r="T160" i="12"/>
  <c r="U160" i="12"/>
  <c r="P160" i="12"/>
  <c r="R161" i="12"/>
  <c r="S161" i="12"/>
  <c r="T161" i="12"/>
  <c r="U161" i="12"/>
  <c r="P161" i="12"/>
  <c r="R162" i="12"/>
  <c r="S162" i="12"/>
  <c r="T162" i="12"/>
  <c r="U162" i="12"/>
  <c r="P162" i="12"/>
  <c r="R163" i="12"/>
  <c r="S163" i="12"/>
  <c r="T163" i="12"/>
  <c r="U163" i="12"/>
  <c r="P163" i="12"/>
  <c r="R164" i="12"/>
  <c r="S164" i="12"/>
  <c r="T164" i="12"/>
  <c r="U164" i="12"/>
  <c r="P164" i="12"/>
  <c r="R165" i="12"/>
  <c r="S165" i="12"/>
  <c r="T165" i="12"/>
  <c r="U165" i="12"/>
  <c r="P165" i="12"/>
  <c r="R166" i="12"/>
  <c r="S166" i="12"/>
  <c r="T166" i="12"/>
  <c r="U166" i="12"/>
  <c r="P166" i="12"/>
  <c r="R167" i="12"/>
  <c r="S167" i="12"/>
  <c r="T167" i="12"/>
  <c r="U167" i="12"/>
  <c r="P167" i="12"/>
  <c r="R168" i="12"/>
  <c r="S168" i="12"/>
  <c r="T168" i="12"/>
  <c r="U168" i="12"/>
  <c r="P168" i="12"/>
  <c r="R169" i="12"/>
  <c r="S169" i="12"/>
  <c r="T169" i="12"/>
  <c r="U169" i="12"/>
  <c r="P169" i="12"/>
  <c r="R170" i="12"/>
  <c r="S170" i="12"/>
  <c r="T170" i="12"/>
  <c r="U170" i="12"/>
  <c r="P170" i="12"/>
  <c r="R171" i="12"/>
  <c r="S171" i="12"/>
  <c r="T171" i="12"/>
  <c r="U171" i="12"/>
  <c r="P171" i="12"/>
  <c r="R172" i="12"/>
  <c r="S172" i="12"/>
  <c r="T172" i="12"/>
  <c r="U172" i="12"/>
  <c r="P172" i="12"/>
  <c r="R173" i="12"/>
  <c r="S173" i="12"/>
  <c r="T173" i="12"/>
  <c r="U173" i="12"/>
  <c r="P173" i="12"/>
  <c r="R174" i="12"/>
  <c r="S174" i="12"/>
  <c r="T174" i="12"/>
  <c r="U174" i="12"/>
  <c r="P174" i="12"/>
  <c r="R175" i="12"/>
  <c r="S175" i="12"/>
  <c r="T175" i="12"/>
  <c r="U175" i="12"/>
  <c r="P175" i="12"/>
  <c r="R176" i="12"/>
  <c r="S176" i="12"/>
  <c r="T176" i="12"/>
  <c r="U176" i="12"/>
  <c r="P176" i="12"/>
  <c r="R177" i="12"/>
  <c r="S177" i="12"/>
  <c r="T177" i="12"/>
  <c r="U177" i="12"/>
  <c r="P177" i="12"/>
  <c r="R178" i="12"/>
  <c r="S178" i="12"/>
  <c r="T178" i="12"/>
  <c r="U178" i="12"/>
  <c r="P178" i="12"/>
  <c r="R179" i="12"/>
  <c r="S179" i="12"/>
  <c r="T179" i="12"/>
  <c r="U179" i="12"/>
  <c r="P179" i="12"/>
  <c r="R181" i="12"/>
  <c r="S181" i="12"/>
  <c r="T181" i="12"/>
  <c r="U181" i="12"/>
  <c r="P181" i="12"/>
  <c r="R182" i="12"/>
  <c r="S182" i="12"/>
  <c r="T182" i="12"/>
  <c r="U182" i="12"/>
  <c r="P182" i="12"/>
  <c r="R183" i="12"/>
  <c r="S183" i="12"/>
  <c r="T183" i="12"/>
  <c r="U183" i="12"/>
  <c r="P183" i="12"/>
  <c r="R184" i="12"/>
  <c r="S184" i="12"/>
  <c r="T184" i="12"/>
  <c r="U184" i="12"/>
  <c r="P184" i="12"/>
  <c r="R185" i="12"/>
  <c r="S185" i="12"/>
  <c r="T185" i="12"/>
  <c r="U185" i="12"/>
  <c r="P185" i="12"/>
  <c r="R186" i="12"/>
  <c r="S186" i="12"/>
  <c r="T186" i="12"/>
  <c r="U186" i="12"/>
  <c r="P186" i="12"/>
  <c r="R187" i="12"/>
  <c r="S187" i="12"/>
  <c r="T187" i="12"/>
  <c r="U187" i="12"/>
  <c r="P187" i="12"/>
  <c r="R188" i="12"/>
  <c r="S188" i="12"/>
  <c r="T188" i="12"/>
  <c r="U188" i="12"/>
  <c r="P188" i="12"/>
  <c r="R189" i="12"/>
  <c r="S189" i="12"/>
  <c r="T189" i="12"/>
  <c r="U189" i="12"/>
  <c r="P189" i="12"/>
  <c r="R190" i="12"/>
  <c r="S190" i="12"/>
  <c r="T190" i="12"/>
  <c r="U190" i="12"/>
  <c r="P190" i="12"/>
  <c r="R191" i="12"/>
  <c r="S191" i="12"/>
  <c r="T191" i="12"/>
  <c r="U191" i="12"/>
  <c r="P191" i="12"/>
  <c r="R192" i="12"/>
  <c r="S192" i="12"/>
  <c r="T192" i="12"/>
  <c r="U192" i="12"/>
  <c r="P192" i="12"/>
  <c r="R193" i="12"/>
  <c r="S193" i="12"/>
  <c r="T193" i="12"/>
  <c r="U193" i="12"/>
  <c r="P193" i="12"/>
  <c r="R194" i="12"/>
  <c r="S194" i="12"/>
  <c r="T194" i="12"/>
  <c r="U194" i="12"/>
  <c r="P194" i="12"/>
  <c r="R195" i="12"/>
  <c r="S195" i="12"/>
  <c r="T195" i="12"/>
  <c r="U195" i="12"/>
  <c r="P195" i="12"/>
  <c r="R196" i="12"/>
  <c r="S196" i="12"/>
  <c r="T196" i="12"/>
  <c r="U196" i="12"/>
  <c r="P196" i="12"/>
  <c r="R197" i="12"/>
  <c r="S197" i="12"/>
  <c r="T197" i="12"/>
  <c r="U197" i="12"/>
  <c r="P197" i="12"/>
  <c r="R198" i="12"/>
  <c r="S198" i="12"/>
  <c r="T198" i="12"/>
  <c r="U198" i="12"/>
  <c r="P198" i="12"/>
  <c r="R199" i="12"/>
  <c r="S199" i="12"/>
  <c r="T199" i="12"/>
  <c r="U199" i="12"/>
  <c r="P199" i="12"/>
  <c r="R200" i="12"/>
  <c r="S200" i="12"/>
  <c r="T200" i="12"/>
  <c r="U200" i="12"/>
  <c r="P200" i="12"/>
  <c r="R201" i="12"/>
  <c r="S201" i="12"/>
  <c r="T201" i="12"/>
  <c r="U201" i="12"/>
  <c r="P201" i="12"/>
  <c r="R202" i="12"/>
  <c r="S202" i="12"/>
  <c r="T202" i="12"/>
  <c r="U202" i="12"/>
  <c r="P202" i="12"/>
  <c r="R203" i="12"/>
  <c r="S203" i="12"/>
  <c r="T203" i="12"/>
  <c r="U203" i="12"/>
  <c r="P203" i="12"/>
  <c r="R204" i="12"/>
  <c r="S204" i="12"/>
  <c r="T204" i="12"/>
  <c r="U204" i="12"/>
  <c r="P204" i="12"/>
  <c r="R205" i="12"/>
  <c r="S205" i="12"/>
  <c r="T205" i="12"/>
  <c r="U205" i="12"/>
  <c r="P205" i="12"/>
  <c r="R206" i="12"/>
  <c r="S206" i="12"/>
  <c r="T206" i="12"/>
  <c r="U206" i="12"/>
  <c r="P206" i="12"/>
  <c r="R207" i="12"/>
  <c r="S207" i="12"/>
  <c r="T207" i="12"/>
  <c r="U207" i="12"/>
  <c r="P207" i="12"/>
  <c r="R208" i="12"/>
  <c r="S208" i="12"/>
  <c r="T208" i="12"/>
  <c r="U208" i="12"/>
  <c r="P208" i="12"/>
  <c r="R209" i="12"/>
  <c r="S209" i="12"/>
  <c r="T209" i="12"/>
  <c r="U209" i="12"/>
  <c r="P209" i="12"/>
  <c r="R210" i="12"/>
  <c r="S210" i="12"/>
  <c r="T210" i="12"/>
  <c r="U210" i="12"/>
  <c r="P210" i="12"/>
  <c r="R211" i="12"/>
  <c r="S211" i="12"/>
  <c r="T211" i="12"/>
  <c r="U211" i="12"/>
  <c r="P211" i="12"/>
  <c r="R212" i="12"/>
  <c r="S212" i="12"/>
  <c r="T212" i="12"/>
  <c r="U212" i="12"/>
  <c r="P212" i="12"/>
  <c r="R213" i="12"/>
  <c r="S213" i="12"/>
  <c r="T213" i="12"/>
  <c r="U213" i="12"/>
  <c r="P213" i="12"/>
  <c r="R214" i="12"/>
  <c r="S214" i="12"/>
  <c r="T214" i="12"/>
  <c r="U214" i="12"/>
  <c r="P214" i="12"/>
  <c r="R215" i="12"/>
  <c r="S215" i="12"/>
  <c r="T215" i="12"/>
  <c r="U215" i="12"/>
  <c r="P215" i="12"/>
  <c r="R216" i="12"/>
  <c r="S216" i="12"/>
  <c r="T216" i="12"/>
  <c r="U216" i="12"/>
  <c r="P216" i="12"/>
  <c r="R217" i="12"/>
  <c r="S217" i="12"/>
  <c r="T217" i="12"/>
  <c r="U217" i="12"/>
  <c r="P217" i="12"/>
  <c r="R218" i="12"/>
  <c r="S218" i="12"/>
  <c r="T218" i="12"/>
  <c r="U218" i="12"/>
  <c r="P218" i="12"/>
  <c r="P220" i="12"/>
  <c r="D219" i="8"/>
  <c r="AB219" i="8"/>
  <c r="B219" i="10"/>
  <c r="C219" i="8"/>
  <c r="AA219" i="8"/>
  <c r="AD218" i="8"/>
  <c r="AC218" i="8"/>
  <c r="AB218" i="8"/>
  <c r="AA218" i="8"/>
  <c r="B218" i="13"/>
  <c r="F217" i="8"/>
  <c r="AD217" i="8"/>
  <c r="B218" i="11"/>
  <c r="E217" i="8"/>
  <c r="AC217" i="8"/>
  <c r="D217" i="8"/>
  <c r="AB217" i="8"/>
  <c r="B217" i="10"/>
  <c r="C217" i="8"/>
  <c r="AA217" i="8"/>
  <c r="B217" i="13"/>
  <c r="F216" i="8"/>
  <c r="AD216" i="8"/>
  <c r="B217" i="11"/>
  <c r="E216" i="8"/>
  <c r="AC216" i="8"/>
  <c r="D216" i="8"/>
  <c r="AB216" i="8"/>
  <c r="B216" i="10"/>
  <c r="C216" i="8"/>
  <c r="AA216" i="8"/>
  <c r="B216" i="13"/>
  <c r="F215" i="8"/>
  <c r="AD215" i="8"/>
  <c r="B216" i="11"/>
  <c r="E215" i="8"/>
  <c r="AC215" i="8"/>
  <c r="D215" i="8"/>
  <c r="AB215" i="8"/>
  <c r="B215" i="10"/>
  <c r="C215" i="8"/>
  <c r="AA215" i="8"/>
  <c r="B215" i="13"/>
  <c r="F214" i="8"/>
  <c r="AD214" i="8"/>
  <c r="B215" i="11"/>
  <c r="E214" i="8"/>
  <c r="AC214" i="8"/>
  <c r="D214" i="8"/>
  <c r="AB214" i="8"/>
  <c r="B214" i="10"/>
  <c r="C214" i="8"/>
  <c r="AA214" i="8"/>
  <c r="B214" i="13"/>
  <c r="F213" i="8"/>
  <c r="AD213" i="8"/>
  <c r="B214" i="11"/>
  <c r="E213" i="8"/>
  <c r="AC213" i="8"/>
  <c r="D213" i="8"/>
  <c r="AB213" i="8"/>
  <c r="B213" i="10"/>
  <c r="C213" i="8"/>
  <c r="AA213" i="8"/>
  <c r="B213" i="13"/>
  <c r="F212" i="8"/>
  <c r="AD212" i="8"/>
  <c r="B213" i="11"/>
  <c r="E212" i="8"/>
  <c r="AC212" i="8"/>
  <c r="D212" i="8"/>
  <c r="AB212" i="8"/>
  <c r="B212" i="10"/>
  <c r="C212" i="8"/>
  <c r="AA212" i="8"/>
  <c r="B212" i="13"/>
  <c r="F211" i="8"/>
  <c r="AD211" i="8"/>
  <c r="B212" i="11"/>
  <c r="E211" i="8"/>
  <c r="AC211" i="8"/>
  <c r="D211" i="8"/>
  <c r="AB211" i="8"/>
  <c r="B211" i="10"/>
  <c r="C211" i="8"/>
  <c r="AA211" i="8"/>
  <c r="B211" i="13"/>
  <c r="F210" i="8"/>
  <c r="AD210" i="8"/>
  <c r="B211" i="11"/>
  <c r="E210" i="8"/>
  <c r="AC210" i="8"/>
  <c r="D210" i="8"/>
  <c r="AB210" i="8"/>
  <c r="B210" i="10"/>
  <c r="C210" i="8"/>
  <c r="AA210" i="8"/>
  <c r="B210" i="13"/>
  <c r="F209" i="8"/>
  <c r="AD209" i="8"/>
  <c r="B210" i="11"/>
  <c r="E209" i="8"/>
  <c r="AC209" i="8"/>
  <c r="D209" i="8"/>
  <c r="AB209" i="8"/>
  <c r="B209" i="10"/>
  <c r="C209" i="8"/>
  <c r="AA209" i="8"/>
  <c r="B209" i="13"/>
  <c r="F208" i="8"/>
  <c r="AD208" i="8"/>
  <c r="B209" i="11"/>
  <c r="E208" i="8"/>
  <c r="AC208" i="8"/>
  <c r="D208" i="8"/>
  <c r="AB208" i="8"/>
  <c r="B208" i="10"/>
  <c r="C208" i="8"/>
  <c r="AA208" i="8"/>
  <c r="B208" i="13"/>
  <c r="F207" i="8"/>
  <c r="AD207" i="8"/>
  <c r="B208" i="11"/>
  <c r="E207" i="8"/>
  <c r="AC207" i="8"/>
  <c r="D207" i="8"/>
  <c r="AB207" i="8"/>
  <c r="B207" i="10"/>
  <c r="C207" i="8"/>
  <c r="AA207" i="8"/>
  <c r="B207" i="13"/>
  <c r="F206" i="8"/>
  <c r="AD206" i="8"/>
  <c r="B207" i="11"/>
  <c r="E206" i="8"/>
  <c r="AC206" i="8"/>
  <c r="D206" i="8"/>
  <c r="AB206" i="8"/>
  <c r="B206" i="10"/>
  <c r="C206" i="8"/>
  <c r="AA206" i="8"/>
  <c r="B206" i="13"/>
  <c r="F205" i="8"/>
  <c r="AD205" i="8"/>
  <c r="B206" i="11"/>
  <c r="E205" i="8"/>
  <c r="AC205" i="8"/>
  <c r="D205" i="8"/>
  <c r="AB205" i="8"/>
  <c r="B205" i="10"/>
  <c r="C205" i="8"/>
  <c r="AA205" i="8"/>
  <c r="B205" i="13"/>
  <c r="F204" i="8"/>
  <c r="AD204" i="8"/>
  <c r="B205" i="11"/>
  <c r="E204" i="8"/>
  <c r="AC204" i="8"/>
  <c r="D204" i="8"/>
  <c r="AB204" i="8"/>
  <c r="B204" i="10"/>
  <c r="C204" i="8"/>
  <c r="AA204" i="8"/>
  <c r="B204" i="13"/>
  <c r="F203" i="8"/>
  <c r="AD203" i="8"/>
  <c r="B204" i="11"/>
  <c r="E203" i="8"/>
  <c r="AC203" i="8"/>
  <c r="D203" i="8"/>
  <c r="AB203" i="8"/>
  <c r="B203" i="10"/>
  <c r="C203" i="8"/>
  <c r="AA203" i="8"/>
  <c r="B203" i="13"/>
  <c r="F202" i="8"/>
  <c r="AD202" i="8"/>
  <c r="B203" i="11"/>
  <c r="E202" i="8"/>
  <c r="AC202" i="8"/>
  <c r="D202" i="8"/>
  <c r="AB202" i="8"/>
  <c r="B202" i="10"/>
  <c r="C202" i="8"/>
  <c r="AA202" i="8"/>
  <c r="B202" i="13"/>
  <c r="F201" i="8"/>
  <c r="AD201" i="8"/>
  <c r="B202" i="11"/>
  <c r="E201" i="8"/>
  <c r="AC201" i="8"/>
  <c r="D201" i="8"/>
  <c r="AB201" i="8"/>
  <c r="B201" i="10"/>
  <c r="C201" i="8"/>
  <c r="AA201" i="8"/>
  <c r="B201" i="13"/>
  <c r="F200" i="8"/>
  <c r="AD200" i="8"/>
  <c r="B201" i="11"/>
  <c r="E200" i="8"/>
  <c r="AC200" i="8"/>
  <c r="D200" i="8"/>
  <c r="AB200" i="8"/>
  <c r="B200" i="10"/>
  <c r="C200" i="8"/>
  <c r="AA200" i="8"/>
  <c r="B200" i="13"/>
  <c r="F199" i="8"/>
  <c r="AD199" i="8"/>
  <c r="B200" i="11"/>
  <c r="E199" i="8"/>
  <c r="AC199" i="8"/>
  <c r="D199" i="8"/>
  <c r="AB199" i="8"/>
  <c r="B199" i="10"/>
  <c r="C199" i="8"/>
  <c r="AA199" i="8"/>
  <c r="B199" i="13"/>
  <c r="F198" i="8"/>
  <c r="AD198" i="8"/>
  <c r="B199" i="11"/>
  <c r="E198" i="8"/>
  <c r="AC198" i="8"/>
  <c r="D198" i="8"/>
  <c r="AB198" i="8"/>
  <c r="B198" i="10"/>
  <c r="C198" i="8"/>
  <c r="AA198" i="8"/>
  <c r="B198" i="13"/>
  <c r="F197" i="8"/>
  <c r="AD197" i="8"/>
  <c r="B198" i="11"/>
  <c r="E197" i="8"/>
  <c r="AC197" i="8"/>
  <c r="D197" i="8"/>
  <c r="AB197" i="8"/>
  <c r="B197" i="10"/>
  <c r="C197" i="8"/>
  <c r="AA197" i="8"/>
  <c r="B197" i="13"/>
  <c r="F196" i="8"/>
  <c r="AD196" i="8"/>
  <c r="B197" i="11"/>
  <c r="E196" i="8"/>
  <c r="AC196" i="8"/>
  <c r="D196" i="8"/>
  <c r="AB196" i="8"/>
  <c r="B196" i="10"/>
  <c r="C196" i="8"/>
  <c r="AA196" i="8"/>
  <c r="B196" i="13"/>
  <c r="F195" i="8"/>
  <c r="AD195" i="8"/>
  <c r="B196" i="11"/>
  <c r="E195" i="8"/>
  <c r="AC195" i="8"/>
  <c r="D195" i="8"/>
  <c r="AB195" i="8"/>
  <c r="B195" i="10"/>
  <c r="C195" i="8"/>
  <c r="AA195" i="8"/>
  <c r="B195" i="13"/>
  <c r="F194" i="8"/>
  <c r="AD194" i="8"/>
  <c r="B195" i="11"/>
  <c r="E194" i="8"/>
  <c r="AC194" i="8"/>
  <c r="D194" i="8"/>
  <c r="AB194" i="8"/>
  <c r="B194" i="10"/>
  <c r="C194" i="8"/>
  <c r="AA194" i="8"/>
  <c r="B194" i="13"/>
  <c r="F193" i="8"/>
  <c r="AD193" i="8"/>
  <c r="B194" i="11"/>
  <c r="E193" i="8"/>
  <c r="AC193" i="8"/>
  <c r="D193" i="8"/>
  <c r="AB193" i="8"/>
  <c r="B193" i="10"/>
  <c r="C193" i="8"/>
  <c r="AA193" i="8"/>
  <c r="B193" i="13"/>
  <c r="F192" i="8"/>
  <c r="AD192" i="8"/>
  <c r="B193" i="11"/>
  <c r="E192" i="8"/>
  <c r="AC192" i="8"/>
  <c r="D192" i="8"/>
  <c r="AB192" i="8"/>
  <c r="B192" i="10"/>
  <c r="C192" i="8"/>
  <c r="AA192" i="8"/>
  <c r="B192" i="13"/>
  <c r="F191" i="8"/>
  <c r="AD191" i="8"/>
  <c r="B192" i="11"/>
  <c r="E191" i="8"/>
  <c r="AC191" i="8"/>
  <c r="D191" i="8"/>
  <c r="AB191" i="8"/>
  <c r="B191" i="10"/>
  <c r="C191" i="8"/>
  <c r="AA191" i="8"/>
  <c r="B191" i="13"/>
  <c r="F190" i="8"/>
  <c r="AD190" i="8"/>
  <c r="B191" i="11"/>
  <c r="E190" i="8"/>
  <c r="AC190" i="8"/>
  <c r="D190" i="8"/>
  <c r="AB190" i="8"/>
  <c r="B190" i="10"/>
  <c r="C190" i="8"/>
  <c r="AA190" i="8"/>
  <c r="B190" i="13"/>
  <c r="F189" i="8"/>
  <c r="AD189" i="8"/>
  <c r="B190" i="11"/>
  <c r="E189" i="8"/>
  <c r="AC189" i="8"/>
  <c r="D189" i="8"/>
  <c r="AB189" i="8"/>
  <c r="B189" i="10"/>
  <c r="C189" i="8"/>
  <c r="AA189" i="8"/>
  <c r="B189" i="13"/>
  <c r="F188" i="8"/>
  <c r="AD188" i="8"/>
  <c r="B189" i="11"/>
  <c r="E188" i="8"/>
  <c r="AC188" i="8"/>
  <c r="D188" i="8"/>
  <c r="AB188" i="8"/>
  <c r="B188" i="10"/>
  <c r="C188" i="8"/>
  <c r="AA188" i="8"/>
  <c r="B188" i="13"/>
  <c r="F187" i="8"/>
  <c r="AD187" i="8"/>
  <c r="B188" i="11"/>
  <c r="E187" i="8"/>
  <c r="AC187" i="8"/>
  <c r="D187" i="8"/>
  <c r="AB187" i="8"/>
  <c r="B187" i="10"/>
  <c r="C187" i="8"/>
  <c r="AA187" i="8"/>
  <c r="B187" i="13"/>
  <c r="F186" i="8"/>
  <c r="AD186" i="8"/>
  <c r="B187" i="11"/>
  <c r="E186" i="8"/>
  <c r="AC186" i="8"/>
  <c r="D186" i="8"/>
  <c r="AB186" i="8"/>
  <c r="B186" i="10"/>
  <c r="C186" i="8"/>
  <c r="AA186" i="8"/>
  <c r="B186" i="13"/>
  <c r="F185" i="8"/>
  <c r="AD185" i="8"/>
  <c r="B186" i="11"/>
  <c r="E185" i="8"/>
  <c r="AC185" i="8"/>
  <c r="D185" i="8"/>
  <c r="AB185" i="8"/>
  <c r="B185" i="10"/>
  <c r="C185" i="8"/>
  <c r="AA185" i="8"/>
  <c r="B185" i="13"/>
  <c r="F184" i="8"/>
  <c r="AD184" i="8"/>
  <c r="B185" i="11"/>
  <c r="E184" i="8"/>
  <c r="AC184" i="8"/>
  <c r="D184" i="8"/>
  <c r="AB184" i="8"/>
  <c r="B184" i="10"/>
  <c r="C184" i="8"/>
  <c r="AA184" i="8"/>
  <c r="B184" i="13"/>
  <c r="F183" i="8"/>
  <c r="AD183" i="8"/>
  <c r="B184" i="11"/>
  <c r="E183" i="8"/>
  <c r="AC183" i="8"/>
  <c r="D183" i="8"/>
  <c r="AB183" i="8"/>
  <c r="B183" i="10"/>
  <c r="C183" i="8"/>
  <c r="AA183" i="8"/>
  <c r="B183" i="13"/>
  <c r="F182" i="8"/>
  <c r="AD182" i="8"/>
  <c r="B183" i="11"/>
  <c r="E182" i="8"/>
  <c r="AC182" i="8"/>
  <c r="D182" i="8"/>
  <c r="AB182" i="8"/>
  <c r="B182" i="10"/>
  <c r="C182" i="8"/>
  <c r="AA182" i="8"/>
  <c r="B182" i="13"/>
  <c r="F181" i="8"/>
  <c r="AD181" i="8"/>
  <c r="B182" i="11"/>
  <c r="E181" i="8"/>
  <c r="AC181" i="8"/>
  <c r="D181" i="8"/>
  <c r="AB181" i="8"/>
  <c r="B181" i="10"/>
  <c r="C181" i="8"/>
  <c r="AA181" i="8"/>
  <c r="B181" i="13"/>
  <c r="F180" i="8"/>
  <c r="AD180" i="8"/>
  <c r="B181" i="11"/>
  <c r="E180" i="8"/>
  <c r="AC180" i="8"/>
  <c r="D180" i="8"/>
  <c r="AB180" i="8"/>
  <c r="B180" i="10"/>
  <c r="C180" i="8"/>
  <c r="AA180" i="8"/>
  <c r="B180" i="13"/>
  <c r="F179" i="8"/>
  <c r="AD179" i="8"/>
  <c r="B180" i="11"/>
  <c r="E179" i="8"/>
  <c r="AC179" i="8"/>
  <c r="D179" i="8"/>
  <c r="AB179" i="8"/>
  <c r="B179" i="10"/>
  <c r="C179" i="8"/>
  <c r="AA179" i="8"/>
  <c r="B179" i="13"/>
  <c r="F178" i="8"/>
  <c r="AD178" i="8"/>
  <c r="B179" i="11"/>
  <c r="E178" i="8"/>
  <c r="AC178" i="8"/>
  <c r="D178" i="8"/>
  <c r="AB178" i="8"/>
  <c r="B178" i="10"/>
  <c r="C178" i="8"/>
  <c r="AA178" i="8"/>
  <c r="B178" i="13"/>
  <c r="F177" i="8"/>
  <c r="AD177" i="8"/>
  <c r="B178" i="11"/>
  <c r="E177" i="8"/>
  <c r="AC177" i="8"/>
  <c r="D177" i="8"/>
  <c r="AB177" i="8"/>
  <c r="B177" i="10"/>
  <c r="C177" i="8"/>
  <c r="AA177" i="8"/>
  <c r="B177" i="13"/>
  <c r="F176" i="8"/>
  <c r="AD176" i="8"/>
  <c r="B177" i="11"/>
  <c r="E176" i="8"/>
  <c r="AC176" i="8"/>
  <c r="D176" i="8"/>
  <c r="AB176" i="8"/>
  <c r="B176" i="10"/>
  <c r="C176" i="8"/>
  <c r="AA176" i="8"/>
  <c r="B176" i="13"/>
  <c r="F175" i="8"/>
  <c r="AD175" i="8"/>
  <c r="B176" i="11"/>
  <c r="E175" i="8"/>
  <c r="AC175" i="8"/>
  <c r="D175" i="8"/>
  <c r="AB175" i="8"/>
  <c r="B175" i="10"/>
  <c r="C175" i="8"/>
  <c r="AA175" i="8"/>
  <c r="B175" i="13"/>
  <c r="F174" i="8"/>
  <c r="AD174" i="8"/>
  <c r="B175" i="11"/>
  <c r="E174" i="8"/>
  <c r="AC174" i="8"/>
  <c r="D174" i="8"/>
  <c r="AB174" i="8"/>
  <c r="B174" i="10"/>
  <c r="C174" i="8"/>
  <c r="AA174" i="8"/>
  <c r="B174" i="13"/>
  <c r="F173" i="8"/>
  <c r="AD173" i="8"/>
  <c r="B174" i="11"/>
  <c r="E173" i="8"/>
  <c r="AC173" i="8"/>
  <c r="D173" i="8"/>
  <c r="AB173" i="8"/>
  <c r="B173" i="10"/>
  <c r="C173" i="8"/>
  <c r="AA173" i="8"/>
  <c r="B173" i="13"/>
  <c r="F172" i="8"/>
  <c r="AD172" i="8"/>
  <c r="B173" i="11"/>
  <c r="E172" i="8"/>
  <c r="AC172" i="8"/>
  <c r="D172" i="8"/>
  <c r="AB172" i="8"/>
  <c r="B172" i="10"/>
  <c r="C172" i="8"/>
  <c r="AA172" i="8"/>
  <c r="B172" i="13"/>
  <c r="F171" i="8"/>
  <c r="AD171" i="8"/>
  <c r="B172" i="11"/>
  <c r="E171" i="8"/>
  <c r="AC171" i="8"/>
  <c r="D171" i="8"/>
  <c r="AB171" i="8"/>
  <c r="B171" i="10"/>
  <c r="C171" i="8"/>
  <c r="AA171" i="8"/>
  <c r="B171" i="13"/>
  <c r="F170" i="8"/>
  <c r="AD170" i="8"/>
  <c r="B171" i="11"/>
  <c r="E170" i="8"/>
  <c r="AC170" i="8"/>
  <c r="D170" i="8"/>
  <c r="AB170" i="8"/>
  <c r="B170" i="10"/>
  <c r="C170" i="8"/>
  <c r="AA170" i="8"/>
  <c r="B170" i="13"/>
  <c r="F169" i="8"/>
  <c r="AD169" i="8"/>
  <c r="B170" i="11"/>
  <c r="E169" i="8"/>
  <c r="AC169" i="8"/>
  <c r="D169" i="8"/>
  <c r="AB169" i="8"/>
  <c r="B169" i="10"/>
  <c r="C169" i="8"/>
  <c r="AA169" i="8"/>
  <c r="B169" i="13"/>
  <c r="F168" i="8"/>
  <c r="AD168" i="8"/>
  <c r="B169" i="11"/>
  <c r="E168" i="8"/>
  <c r="AC168" i="8"/>
  <c r="D168" i="8"/>
  <c r="AB168" i="8"/>
  <c r="B168" i="10"/>
  <c r="C168" i="8"/>
  <c r="AA168" i="8"/>
  <c r="B168" i="13"/>
  <c r="F167" i="8"/>
  <c r="AD167" i="8"/>
  <c r="B168" i="11"/>
  <c r="E167" i="8"/>
  <c r="AC167" i="8"/>
  <c r="D167" i="8"/>
  <c r="AB167" i="8"/>
  <c r="B167" i="10"/>
  <c r="C167" i="8"/>
  <c r="AA167" i="8"/>
  <c r="B167" i="13"/>
  <c r="F166" i="8"/>
  <c r="AD166" i="8"/>
  <c r="B167" i="11"/>
  <c r="E166" i="8"/>
  <c r="AC166" i="8"/>
  <c r="D166" i="8"/>
  <c r="AB166" i="8"/>
  <c r="B166" i="10"/>
  <c r="C166" i="8"/>
  <c r="AA166" i="8"/>
  <c r="B166" i="13"/>
  <c r="F165" i="8"/>
  <c r="AD165" i="8"/>
  <c r="B166" i="11"/>
  <c r="E165" i="8"/>
  <c r="AC165" i="8"/>
  <c r="D165" i="8"/>
  <c r="AB165" i="8"/>
  <c r="B165" i="10"/>
  <c r="C165" i="8"/>
  <c r="AA165" i="8"/>
  <c r="B165" i="13"/>
  <c r="F164" i="8"/>
  <c r="AD164" i="8"/>
  <c r="B165" i="11"/>
  <c r="E164" i="8"/>
  <c r="AC164" i="8"/>
  <c r="D164" i="8"/>
  <c r="AB164" i="8"/>
  <c r="B164" i="10"/>
  <c r="C164" i="8"/>
  <c r="AA164" i="8"/>
  <c r="B164" i="13"/>
  <c r="F163" i="8"/>
  <c r="AD163" i="8"/>
  <c r="B164" i="11"/>
  <c r="E163" i="8"/>
  <c r="AC163" i="8"/>
  <c r="D163" i="8"/>
  <c r="AB163" i="8"/>
  <c r="B163" i="10"/>
  <c r="C163" i="8"/>
  <c r="AA163" i="8"/>
  <c r="B163" i="13"/>
  <c r="F162" i="8"/>
  <c r="AD162" i="8"/>
  <c r="B163" i="11"/>
  <c r="E162" i="8"/>
  <c r="AC162" i="8"/>
  <c r="D162" i="8"/>
  <c r="AB162" i="8"/>
  <c r="B162" i="10"/>
  <c r="C162" i="8"/>
  <c r="AA162" i="8"/>
  <c r="B162" i="13"/>
  <c r="F161" i="8"/>
  <c r="AD161" i="8"/>
  <c r="B162" i="11"/>
  <c r="E161" i="8"/>
  <c r="AC161" i="8"/>
  <c r="D161" i="8"/>
  <c r="AB161" i="8"/>
  <c r="B161" i="10"/>
  <c r="C161" i="8"/>
  <c r="AA161" i="8"/>
  <c r="B161" i="13"/>
  <c r="F160" i="8"/>
  <c r="AD160" i="8"/>
  <c r="B161" i="11"/>
  <c r="E160" i="8"/>
  <c r="AC160" i="8"/>
  <c r="D160" i="8"/>
  <c r="AB160" i="8"/>
  <c r="B160" i="10"/>
  <c r="C160" i="8"/>
  <c r="AA160" i="8"/>
  <c r="B160" i="13"/>
  <c r="F159" i="8"/>
  <c r="AD159" i="8"/>
  <c r="B160" i="11"/>
  <c r="E159" i="8"/>
  <c r="AC159" i="8"/>
  <c r="D159" i="8"/>
  <c r="AB159" i="8"/>
  <c r="B159" i="10"/>
  <c r="C159" i="8"/>
  <c r="AA159" i="8"/>
  <c r="B159" i="13"/>
  <c r="F158" i="8"/>
  <c r="AD158" i="8"/>
  <c r="B159" i="11"/>
  <c r="E158" i="8"/>
  <c r="AC158" i="8"/>
  <c r="D158" i="8"/>
  <c r="AB158" i="8"/>
  <c r="B158" i="10"/>
  <c r="C158" i="8"/>
  <c r="AA158" i="8"/>
  <c r="B158" i="13"/>
  <c r="F157" i="8"/>
  <c r="AD157" i="8"/>
  <c r="B158" i="11"/>
  <c r="E157" i="8"/>
  <c r="AC157" i="8"/>
  <c r="D157" i="8"/>
  <c r="AB157" i="8"/>
  <c r="B157" i="10"/>
  <c r="C157" i="8"/>
  <c r="AA157" i="8"/>
  <c r="B157" i="13"/>
  <c r="F156" i="8"/>
  <c r="AD156" i="8"/>
  <c r="B157" i="11"/>
  <c r="E156" i="8"/>
  <c r="AC156" i="8"/>
  <c r="D156" i="8"/>
  <c r="AB156" i="8"/>
  <c r="B156" i="10"/>
  <c r="C156" i="8"/>
  <c r="AA156" i="8"/>
  <c r="B156" i="13"/>
  <c r="F155" i="8"/>
  <c r="AD155" i="8"/>
  <c r="B156" i="11"/>
  <c r="E155" i="8"/>
  <c r="AC155" i="8"/>
  <c r="D155" i="8"/>
  <c r="AB155" i="8"/>
  <c r="B155" i="10"/>
  <c r="C155" i="8"/>
  <c r="AA155" i="8"/>
  <c r="B155" i="13"/>
  <c r="F154" i="8"/>
  <c r="AD154" i="8"/>
  <c r="B155" i="11"/>
  <c r="E154" i="8"/>
  <c r="AC154" i="8"/>
  <c r="D154" i="8"/>
  <c r="AB154" i="8"/>
  <c r="B154" i="10"/>
  <c r="C154" i="8"/>
  <c r="AA154" i="8"/>
  <c r="B154" i="13"/>
  <c r="F153" i="8"/>
  <c r="AD153" i="8"/>
  <c r="B154" i="11"/>
  <c r="E153" i="8"/>
  <c r="AC153" i="8"/>
  <c r="D153" i="8"/>
  <c r="AB153" i="8"/>
  <c r="B153" i="10"/>
  <c r="C153" i="8"/>
  <c r="AA153" i="8"/>
  <c r="B153" i="13"/>
  <c r="F152" i="8"/>
  <c r="AD152" i="8"/>
  <c r="B153" i="11"/>
  <c r="E152" i="8"/>
  <c r="AC152" i="8"/>
  <c r="D152" i="8"/>
  <c r="AB152" i="8"/>
  <c r="B152" i="10"/>
  <c r="C152" i="8"/>
  <c r="AA152" i="8"/>
  <c r="B152" i="13"/>
  <c r="F151" i="8"/>
  <c r="AD151" i="8"/>
  <c r="B152" i="11"/>
  <c r="E151" i="8"/>
  <c r="AC151" i="8"/>
  <c r="D151" i="8"/>
  <c r="AB151" i="8"/>
  <c r="B151" i="10"/>
  <c r="C151" i="8"/>
  <c r="AA151" i="8"/>
  <c r="B151" i="13"/>
  <c r="F150" i="8"/>
  <c r="AD150" i="8"/>
  <c r="B151" i="11"/>
  <c r="E150" i="8"/>
  <c r="AC150" i="8"/>
  <c r="D150" i="8"/>
  <c r="AB150" i="8"/>
  <c r="B150" i="10"/>
  <c r="C150" i="8"/>
  <c r="AA150" i="8"/>
  <c r="B150" i="13"/>
  <c r="F149" i="8"/>
  <c r="AD149" i="8"/>
  <c r="B150" i="11"/>
  <c r="E149" i="8"/>
  <c r="AC149" i="8"/>
  <c r="D149" i="8"/>
  <c r="AB149" i="8"/>
  <c r="B149" i="10"/>
  <c r="C149" i="8"/>
  <c r="AA149" i="8"/>
  <c r="B149" i="13"/>
  <c r="F148" i="8"/>
  <c r="AD148" i="8"/>
  <c r="B149" i="11"/>
  <c r="E148" i="8"/>
  <c r="AC148" i="8"/>
  <c r="D148" i="8"/>
  <c r="AB148" i="8"/>
  <c r="B148" i="10"/>
  <c r="C148" i="8"/>
  <c r="AA148" i="8"/>
  <c r="B148" i="13"/>
  <c r="F147" i="8"/>
  <c r="AD147" i="8"/>
  <c r="B148" i="11"/>
  <c r="E147" i="8"/>
  <c r="AC147" i="8"/>
  <c r="D147" i="8"/>
  <c r="AB147" i="8"/>
  <c r="B147" i="10"/>
  <c r="C147" i="8"/>
  <c r="AA147" i="8"/>
  <c r="B147" i="13"/>
  <c r="F146" i="8"/>
  <c r="AD146" i="8"/>
  <c r="B147" i="11"/>
  <c r="E146" i="8"/>
  <c r="AC146" i="8"/>
  <c r="D146" i="8"/>
  <c r="AB146" i="8"/>
  <c r="B146" i="10"/>
  <c r="C146" i="8"/>
  <c r="AA146" i="8"/>
  <c r="B146" i="13"/>
  <c r="F145" i="8"/>
  <c r="AD145" i="8"/>
  <c r="B146" i="11"/>
  <c r="E145" i="8"/>
  <c r="AC145" i="8"/>
  <c r="D145" i="8"/>
  <c r="AB145" i="8"/>
  <c r="B145" i="10"/>
  <c r="C145" i="8"/>
  <c r="AA145" i="8"/>
  <c r="B145" i="13"/>
  <c r="F144" i="8"/>
  <c r="AD144" i="8"/>
  <c r="B145" i="11"/>
  <c r="E144" i="8"/>
  <c r="AC144" i="8"/>
  <c r="D144" i="8"/>
  <c r="AB144" i="8"/>
  <c r="B144" i="10"/>
  <c r="C144" i="8"/>
  <c r="AA144" i="8"/>
  <c r="B144" i="13"/>
  <c r="F143" i="8"/>
  <c r="AD143" i="8"/>
  <c r="B144" i="11"/>
  <c r="E143" i="8"/>
  <c r="AC143" i="8"/>
  <c r="D143" i="8"/>
  <c r="AB143" i="8"/>
  <c r="B143" i="10"/>
  <c r="C143" i="8"/>
  <c r="AA143" i="8"/>
  <c r="B143" i="13"/>
  <c r="F142" i="8"/>
  <c r="AD142" i="8"/>
  <c r="B143" i="11"/>
  <c r="E142" i="8"/>
  <c r="AC142" i="8"/>
  <c r="D142" i="8"/>
  <c r="AB142" i="8"/>
  <c r="B142" i="10"/>
  <c r="C142" i="8"/>
  <c r="AA142" i="8"/>
  <c r="B142" i="13"/>
  <c r="F141" i="8"/>
  <c r="AD141" i="8"/>
  <c r="B142" i="11"/>
  <c r="E141" i="8"/>
  <c r="AC141" i="8"/>
  <c r="D141" i="8"/>
  <c r="AB141" i="8"/>
  <c r="B141" i="10"/>
  <c r="C141" i="8"/>
  <c r="AA141" i="8"/>
  <c r="B141" i="13"/>
  <c r="F140" i="8"/>
  <c r="AD140" i="8"/>
  <c r="B141" i="11"/>
  <c r="E140" i="8"/>
  <c r="AC140" i="8"/>
  <c r="D140" i="8"/>
  <c r="AB140" i="8"/>
  <c r="B140" i="10"/>
  <c r="C140" i="8"/>
  <c r="AA140" i="8"/>
  <c r="B140" i="13"/>
  <c r="F139" i="8"/>
  <c r="AD139" i="8"/>
  <c r="B140" i="11"/>
  <c r="E139" i="8"/>
  <c r="AC139" i="8"/>
  <c r="D139" i="8"/>
  <c r="AB139" i="8"/>
  <c r="B139" i="10"/>
  <c r="C139" i="8"/>
  <c r="AA139" i="8"/>
  <c r="B139" i="13"/>
  <c r="F138" i="8"/>
  <c r="AD138" i="8"/>
  <c r="B139" i="11"/>
  <c r="E138" i="8"/>
  <c r="AC138" i="8"/>
  <c r="D138" i="8"/>
  <c r="AB138" i="8"/>
  <c r="B138" i="10"/>
  <c r="C138" i="8"/>
  <c r="AA138" i="8"/>
  <c r="B138" i="13"/>
  <c r="F137" i="8"/>
  <c r="AD137" i="8"/>
  <c r="B138" i="11"/>
  <c r="E137" i="8"/>
  <c r="AC137" i="8"/>
  <c r="D137" i="8"/>
  <c r="AB137" i="8"/>
  <c r="B137" i="10"/>
  <c r="C137" i="8"/>
  <c r="AA137" i="8"/>
  <c r="B137" i="13"/>
  <c r="F136" i="8"/>
  <c r="AD136" i="8"/>
  <c r="B137" i="11"/>
  <c r="E136" i="8"/>
  <c r="AC136" i="8"/>
  <c r="D136" i="8"/>
  <c r="AB136" i="8"/>
  <c r="B136" i="10"/>
  <c r="C136" i="8"/>
  <c r="AA136" i="8"/>
  <c r="B136" i="13"/>
  <c r="F135" i="8"/>
  <c r="AD135" i="8"/>
  <c r="B136" i="11"/>
  <c r="E135" i="8"/>
  <c r="AC135" i="8"/>
  <c r="D135" i="8"/>
  <c r="AB135" i="8"/>
  <c r="B135" i="10"/>
  <c r="C135" i="8"/>
  <c r="AA135" i="8"/>
  <c r="B135" i="13"/>
  <c r="F134" i="8"/>
  <c r="AD134" i="8"/>
  <c r="B135" i="11"/>
  <c r="E134" i="8"/>
  <c r="AC134" i="8"/>
  <c r="D134" i="8"/>
  <c r="AB134" i="8"/>
  <c r="B134" i="10"/>
  <c r="C134" i="8"/>
  <c r="AA134" i="8"/>
  <c r="B134" i="13"/>
  <c r="F133" i="8"/>
  <c r="AD133" i="8"/>
  <c r="B134" i="11"/>
  <c r="E133" i="8"/>
  <c r="AC133" i="8"/>
  <c r="D133" i="8"/>
  <c r="AB133" i="8"/>
  <c r="B133" i="10"/>
  <c r="C133" i="8"/>
  <c r="AA133" i="8"/>
  <c r="B133" i="13"/>
  <c r="F132" i="8"/>
  <c r="AD132" i="8"/>
  <c r="B133" i="11"/>
  <c r="E132" i="8"/>
  <c r="AC132" i="8"/>
  <c r="D132" i="8"/>
  <c r="AB132" i="8"/>
  <c r="B132" i="10"/>
  <c r="C132" i="8"/>
  <c r="AA132" i="8"/>
  <c r="B132" i="13"/>
  <c r="F131" i="8"/>
  <c r="AD131" i="8"/>
  <c r="B132" i="11"/>
  <c r="E131" i="8"/>
  <c r="AC131" i="8"/>
  <c r="D131" i="8"/>
  <c r="AB131" i="8"/>
  <c r="B131" i="10"/>
  <c r="C131" i="8"/>
  <c r="AA131" i="8"/>
  <c r="B131" i="13"/>
  <c r="F130" i="8"/>
  <c r="AD130" i="8"/>
  <c r="B131" i="11"/>
  <c r="E130" i="8"/>
  <c r="AC130" i="8"/>
  <c r="D130" i="8"/>
  <c r="AB130" i="8"/>
  <c r="B130" i="10"/>
  <c r="C130" i="8"/>
  <c r="AA130" i="8"/>
  <c r="B130" i="13"/>
  <c r="F129" i="8"/>
  <c r="AD129" i="8"/>
  <c r="B130" i="11"/>
  <c r="E129" i="8"/>
  <c r="AC129" i="8"/>
  <c r="D129" i="8"/>
  <c r="AB129" i="8"/>
  <c r="B129" i="10"/>
  <c r="C129" i="8"/>
  <c r="AA129" i="8"/>
  <c r="B129" i="13"/>
  <c r="F128" i="8"/>
  <c r="AD128" i="8"/>
  <c r="B129" i="11"/>
  <c r="E128" i="8"/>
  <c r="AC128" i="8"/>
  <c r="D128" i="8"/>
  <c r="AB128" i="8"/>
  <c r="B128" i="10"/>
  <c r="C128" i="8"/>
  <c r="AA128" i="8"/>
  <c r="B128" i="13"/>
  <c r="F127" i="8"/>
  <c r="AD127" i="8"/>
  <c r="B128" i="11"/>
  <c r="E127" i="8"/>
  <c r="AC127" i="8"/>
  <c r="D127" i="8"/>
  <c r="AB127" i="8"/>
  <c r="B127" i="10"/>
  <c r="C127" i="8"/>
  <c r="AA127" i="8"/>
  <c r="B127" i="13"/>
  <c r="F126" i="8"/>
  <c r="AD126" i="8"/>
  <c r="B127" i="11"/>
  <c r="E126" i="8"/>
  <c r="AC126" i="8"/>
  <c r="D126" i="8"/>
  <c r="AB126" i="8"/>
  <c r="B126" i="10"/>
  <c r="C126" i="8"/>
  <c r="AA126" i="8"/>
  <c r="B126" i="13"/>
  <c r="F125" i="8"/>
  <c r="AD125" i="8"/>
  <c r="B126" i="11"/>
  <c r="E125" i="8"/>
  <c r="AC125" i="8"/>
  <c r="D125" i="8"/>
  <c r="AB125" i="8"/>
  <c r="B125" i="10"/>
  <c r="C125" i="8"/>
  <c r="AA125" i="8"/>
  <c r="B125" i="13"/>
  <c r="F124" i="8"/>
  <c r="AD124" i="8"/>
  <c r="B125" i="11"/>
  <c r="E124" i="8"/>
  <c r="AC124" i="8"/>
  <c r="D124" i="8"/>
  <c r="AB124" i="8"/>
  <c r="B124" i="10"/>
  <c r="C124" i="8"/>
  <c r="AA124" i="8"/>
  <c r="B124" i="13"/>
  <c r="F123" i="8"/>
  <c r="AD123" i="8"/>
  <c r="B124" i="11"/>
  <c r="E123" i="8"/>
  <c r="AC123" i="8"/>
  <c r="D123" i="8"/>
  <c r="AB123" i="8"/>
  <c r="B123" i="10"/>
  <c r="C123" i="8"/>
  <c r="AA123" i="8"/>
  <c r="B123" i="13"/>
  <c r="F122" i="8"/>
  <c r="AD122" i="8"/>
  <c r="B123" i="11"/>
  <c r="E122" i="8"/>
  <c r="AC122" i="8"/>
  <c r="D122" i="8"/>
  <c r="AB122" i="8"/>
  <c r="B122" i="10"/>
  <c r="C122" i="8"/>
  <c r="AA122" i="8"/>
  <c r="B122" i="13"/>
  <c r="F121" i="8"/>
  <c r="AD121" i="8"/>
  <c r="B122" i="11"/>
  <c r="E121" i="8"/>
  <c r="AC121" i="8"/>
  <c r="D121" i="8"/>
  <c r="AB121" i="8"/>
  <c r="B121" i="10"/>
  <c r="C121" i="8"/>
  <c r="AA121" i="8"/>
  <c r="B121" i="13"/>
  <c r="F120" i="8"/>
  <c r="AD120" i="8"/>
  <c r="B121" i="11"/>
  <c r="E120" i="8"/>
  <c r="AC120" i="8"/>
  <c r="D120" i="8"/>
  <c r="AB120" i="8"/>
  <c r="B120" i="10"/>
  <c r="C120" i="8"/>
  <c r="AA120" i="8"/>
  <c r="B120" i="13"/>
  <c r="F119" i="8"/>
  <c r="AD119" i="8"/>
  <c r="B120" i="11"/>
  <c r="E119" i="8"/>
  <c r="AC119" i="8"/>
  <c r="D119" i="8"/>
  <c r="AB119" i="8"/>
  <c r="B119" i="10"/>
  <c r="C119" i="8"/>
  <c r="AA119" i="8"/>
  <c r="B119" i="13"/>
  <c r="F118" i="8"/>
  <c r="AD118" i="8"/>
  <c r="B119" i="11"/>
  <c r="E118" i="8"/>
  <c r="AC118" i="8"/>
  <c r="D118" i="8"/>
  <c r="AB118" i="8"/>
  <c r="B118" i="10"/>
  <c r="C118" i="8"/>
  <c r="AA118" i="8"/>
  <c r="B118" i="13"/>
  <c r="F117" i="8"/>
  <c r="AD117" i="8"/>
  <c r="B118" i="11"/>
  <c r="E117" i="8"/>
  <c r="AC117" i="8"/>
  <c r="D117" i="8"/>
  <c r="AB117" i="8"/>
  <c r="B117" i="10"/>
  <c r="C117" i="8"/>
  <c r="AA117" i="8"/>
  <c r="B117" i="13"/>
  <c r="F116" i="8"/>
  <c r="AD116" i="8"/>
  <c r="B117" i="11"/>
  <c r="E116" i="8"/>
  <c r="AC116" i="8"/>
  <c r="D116" i="8"/>
  <c r="AB116" i="8"/>
  <c r="B116" i="10"/>
  <c r="C116" i="8"/>
  <c r="AA116" i="8"/>
  <c r="B116" i="13"/>
  <c r="F115" i="8"/>
  <c r="AD115" i="8"/>
  <c r="B116" i="11"/>
  <c r="E115" i="8"/>
  <c r="AC115" i="8"/>
  <c r="D115" i="8"/>
  <c r="AB115" i="8"/>
  <c r="B115" i="10"/>
  <c r="C115" i="8"/>
  <c r="AA115" i="8"/>
  <c r="B115" i="13"/>
  <c r="F114" i="8"/>
  <c r="AD114" i="8"/>
  <c r="B115" i="11"/>
  <c r="E114" i="8"/>
  <c r="AC114" i="8"/>
  <c r="D114" i="8"/>
  <c r="AB114" i="8"/>
  <c r="B114" i="10"/>
  <c r="C114" i="8"/>
  <c r="AA114" i="8"/>
  <c r="B114" i="13"/>
  <c r="F113" i="8"/>
  <c r="AD113" i="8"/>
  <c r="B114" i="11"/>
  <c r="E113" i="8"/>
  <c r="AC113" i="8"/>
  <c r="D113" i="8"/>
  <c r="AB113" i="8"/>
  <c r="B113" i="10"/>
  <c r="C113" i="8"/>
  <c r="AA113" i="8"/>
  <c r="B113" i="13"/>
  <c r="F112" i="8"/>
  <c r="AD112" i="8"/>
  <c r="B113" i="11"/>
  <c r="E112" i="8"/>
  <c r="AC112" i="8"/>
  <c r="D112" i="8"/>
  <c r="AB112" i="8"/>
  <c r="B112" i="10"/>
  <c r="C112" i="8"/>
  <c r="AA112" i="8"/>
  <c r="B112" i="13"/>
  <c r="F111" i="8"/>
  <c r="AD111" i="8"/>
  <c r="B112" i="11"/>
  <c r="E111" i="8"/>
  <c r="AC111" i="8"/>
  <c r="D111" i="8"/>
  <c r="AB111" i="8"/>
  <c r="B111" i="10"/>
  <c r="C111" i="8"/>
  <c r="AA111" i="8"/>
  <c r="B111" i="13"/>
  <c r="F110" i="8"/>
  <c r="AD110" i="8"/>
  <c r="B111" i="11"/>
  <c r="E110" i="8"/>
  <c r="AC110" i="8"/>
  <c r="D110" i="8"/>
  <c r="AB110" i="8"/>
  <c r="B110" i="10"/>
  <c r="C110" i="8"/>
  <c r="AA110" i="8"/>
  <c r="B110" i="13"/>
  <c r="F109" i="8"/>
  <c r="AD109" i="8"/>
  <c r="B110" i="11"/>
  <c r="E109" i="8"/>
  <c r="AC109" i="8"/>
  <c r="D109" i="8"/>
  <c r="AB109" i="8"/>
  <c r="B109" i="10"/>
  <c r="C109" i="8"/>
  <c r="AA109" i="8"/>
  <c r="B109" i="13"/>
  <c r="F108" i="8"/>
  <c r="AD108" i="8"/>
  <c r="B109" i="11"/>
  <c r="E108" i="8"/>
  <c r="AC108" i="8"/>
  <c r="D108" i="8"/>
  <c r="AB108" i="8"/>
  <c r="B108" i="10"/>
  <c r="C108" i="8"/>
  <c r="AA108" i="8"/>
  <c r="B108" i="13"/>
  <c r="F107" i="8"/>
  <c r="AD107" i="8"/>
  <c r="B108" i="11"/>
  <c r="E107" i="8"/>
  <c r="AC107" i="8"/>
  <c r="D107" i="8"/>
  <c r="AB107" i="8"/>
  <c r="B107" i="10"/>
  <c r="C107" i="8"/>
  <c r="AA107" i="8"/>
  <c r="B107" i="13"/>
  <c r="F106" i="8"/>
  <c r="AD106" i="8"/>
  <c r="B107" i="11"/>
  <c r="E106" i="8"/>
  <c r="AC106" i="8"/>
  <c r="D106" i="8"/>
  <c r="AB106" i="8"/>
  <c r="B106" i="10"/>
  <c r="C106" i="8"/>
  <c r="AA106" i="8"/>
  <c r="B106" i="13"/>
  <c r="F105" i="8"/>
  <c r="AD105" i="8"/>
  <c r="B106" i="11"/>
  <c r="E105" i="8"/>
  <c r="AC105" i="8"/>
  <c r="D105" i="8"/>
  <c r="AB105" i="8"/>
  <c r="B105" i="10"/>
  <c r="C105" i="8"/>
  <c r="AA105" i="8"/>
  <c r="B105" i="13"/>
  <c r="F104" i="8"/>
  <c r="AD104" i="8"/>
  <c r="B105" i="11"/>
  <c r="E104" i="8"/>
  <c r="AC104" i="8"/>
  <c r="D104" i="8"/>
  <c r="AB104" i="8"/>
  <c r="B104" i="10"/>
  <c r="C104" i="8"/>
  <c r="AA104" i="8"/>
  <c r="B104" i="13"/>
  <c r="F103" i="8"/>
  <c r="AD103" i="8"/>
  <c r="B104" i="11"/>
  <c r="E103" i="8"/>
  <c r="AC103" i="8"/>
  <c r="D103" i="8"/>
  <c r="AB103" i="8"/>
  <c r="B103" i="10"/>
  <c r="C103" i="8"/>
  <c r="AA103" i="8"/>
  <c r="B103" i="13"/>
  <c r="F102" i="8"/>
  <c r="AD102" i="8"/>
  <c r="B103" i="11"/>
  <c r="E102" i="8"/>
  <c r="AC102" i="8"/>
  <c r="D102" i="8"/>
  <c r="AB102" i="8"/>
  <c r="B102" i="10"/>
  <c r="C102" i="8"/>
  <c r="AA102" i="8"/>
  <c r="B102" i="13"/>
  <c r="F101" i="8"/>
  <c r="AD101" i="8"/>
  <c r="B102" i="11"/>
  <c r="E101" i="8"/>
  <c r="AC101" i="8"/>
  <c r="D101" i="8"/>
  <c r="AB101" i="8"/>
  <c r="B101" i="10"/>
  <c r="C101" i="8"/>
  <c r="AA101" i="8"/>
  <c r="B101" i="13"/>
  <c r="F100" i="8"/>
  <c r="AD100" i="8"/>
  <c r="B101" i="11"/>
  <c r="E100" i="8"/>
  <c r="AC100" i="8"/>
  <c r="D100" i="8"/>
  <c r="AB100" i="8"/>
  <c r="B100" i="10"/>
  <c r="C100" i="8"/>
  <c r="AA100" i="8"/>
  <c r="B100" i="13"/>
  <c r="F99" i="8"/>
  <c r="AD99" i="8"/>
  <c r="B100" i="11"/>
  <c r="E99" i="8"/>
  <c r="AC99" i="8"/>
  <c r="D99" i="8"/>
  <c r="AB99" i="8"/>
  <c r="B99" i="10"/>
  <c r="C99" i="8"/>
  <c r="AA99" i="8"/>
  <c r="B99" i="13"/>
  <c r="F98" i="8"/>
  <c r="AD98" i="8"/>
  <c r="B99" i="11"/>
  <c r="E98" i="8"/>
  <c r="AC98" i="8"/>
  <c r="D98" i="8"/>
  <c r="AB98" i="8"/>
  <c r="B98" i="10"/>
  <c r="C98" i="8"/>
  <c r="AA98" i="8"/>
  <c r="B98" i="13"/>
  <c r="F97" i="8"/>
  <c r="AD97" i="8"/>
  <c r="B98" i="11"/>
  <c r="E97" i="8"/>
  <c r="AC97" i="8"/>
  <c r="D97" i="8"/>
  <c r="AB97" i="8"/>
  <c r="B97" i="10"/>
  <c r="C97" i="8"/>
  <c r="AA97" i="8"/>
  <c r="B97" i="13"/>
  <c r="F96" i="8"/>
  <c r="AD96" i="8"/>
  <c r="B97" i="11"/>
  <c r="E96" i="8"/>
  <c r="AC96" i="8"/>
  <c r="D96" i="8"/>
  <c r="AB96" i="8"/>
  <c r="B96" i="10"/>
  <c r="C96" i="8"/>
  <c r="AA96" i="8"/>
  <c r="B96" i="13"/>
  <c r="F95" i="8"/>
  <c r="AD95" i="8"/>
  <c r="B96" i="11"/>
  <c r="E95" i="8"/>
  <c r="AC95" i="8"/>
  <c r="D95" i="8"/>
  <c r="AB95" i="8"/>
  <c r="B95" i="10"/>
  <c r="C95" i="8"/>
  <c r="AA95" i="8"/>
  <c r="B95" i="13"/>
  <c r="F94" i="8"/>
  <c r="AD94" i="8"/>
  <c r="B95" i="11"/>
  <c r="E94" i="8"/>
  <c r="AC94" i="8"/>
  <c r="D94" i="8"/>
  <c r="AB94" i="8"/>
  <c r="B94" i="10"/>
  <c r="C94" i="8"/>
  <c r="AA94" i="8"/>
  <c r="B94" i="13"/>
  <c r="F93" i="8"/>
  <c r="AD93" i="8"/>
  <c r="B94" i="11"/>
  <c r="E93" i="8"/>
  <c r="AC93" i="8"/>
  <c r="D93" i="8"/>
  <c r="AB93" i="8"/>
  <c r="B93" i="10"/>
  <c r="C93" i="8"/>
  <c r="AA93" i="8"/>
  <c r="B93" i="13"/>
  <c r="F92" i="8"/>
  <c r="AD92" i="8"/>
  <c r="B93" i="11"/>
  <c r="E92" i="8"/>
  <c r="AC92" i="8"/>
  <c r="D92" i="8"/>
  <c r="AB92" i="8"/>
  <c r="B92" i="10"/>
  <c r="C92" i="8"/>
  <c r="AA92" i="8"/>
  <c r="B92" i="13"/>
  <c r="F91" i="8"/>
  <c r="AD91" i="8"/>
  <c r="B92" i="11"/>
  <c r="E91" i="8"/>
  <c r="AC91" i="8"/>
  <c r="D91" i="8"/>
  <c r="AB91" i="8"/>
  <c r="B91" i="10"/>
  <c r="C91" i="8"/>
  <c r="AA91" i="8"/>
  <c r="B91" i="13"/>
  <c r="F90" i="8"/>
  <c r="AD90" i="8"/>
  <c r="B91" i="11"/>
  <c r="E90" i="8"/>
  <c r="AC90" i="8"/>
  <c r="D90" i="8"/>
  <c r="AB90" i="8"/>
  <c r="B90" i="10"/>
  <c r="C90" i="8"/>
  <c r="AA90" i="8"/>
  <c r="B90" i="13"/>
  <c r="F89" i="8"/>
  <c r="AD89" i="8"/>
  <c r="B90" i="11"/>
  <c r="E89" i="8"/>
  <c r="AC89" i="8"/>
  <c r="D89" i="8"/>
  <c r="AB89" i="8"/>
  <c r="B89" i="10"/>
  <c r="C89" i="8"/>
  <c r="AA89" i="8"/>
  <c r="B89" i="13"/>
  <c r="F88" i="8"/>
  <c r="AD88" i="8"/>
  <c r="B89" i="11"/>
  <c r="E88" i="8"/>
  <c r="AC88" i="8"/>
  <c r="D88" i="8"/>
  <c r="AB88" i="8"/>
  <c r="B88" i="10"/>
  <c r="C88" i="8"/>
  <c r="AA88" i="8"/>
  <c r="B88" i="13"/>
  <c r="F87" i="8"/>
  <c r="AD87" i="8"/>
  <c r="B88" i="11"/>
  <c r="E87" i="8"/>
  <c r="AC87" i="8"/>
  <c r="D87" i="8"/>
  <c r="AB87" i="8"/>
  <c r="B87" i="10"/>
  <c r="C87" i="8"/>
  <c r="AA87" i="8"/>
  <c r="B87" i="13"/>
  <c r="F86" i="8"/>
  <c r="AD86" i="8"/>
  <c r="B87" i="11"/>
  <c r="E86" i="8"/>
  <c r="AC86" i="8"/>
  <c r="D86" i="8"/>
  <c r="AB86" i="8"/>
  <c r="B86" i="10"/>
  <c r="C86" i="8"/>
  <c r="AA86" i="8"/>
  <c r="B86" i="13"/>
  <c r="F85" i="8"/>
  <c r="AD85" i="8"/>
  <c r="B86" i="11"/>
  <c r="E85" i="8"/>
  <c r="AC85" i="8"/>
  <c r="D85" i="8"/>
  <c r="AB85" i="8"/>
  <c r="B85" i="10"/>
  <c r="C85" i="8"/>
  <c r="AA85" i="8"/>
  <c r="B85" i="13"/>
  <c r="F84" i="8"/>
  <c r="AD84" i="8"/>
  <c r="B85" i="11"/>
  <c r="E84" i="8"/>
  <c r="AC84" i="8"/>
  <c r="D84" i="8"/>
  <c r="AB84" i="8"/>
  <c r="B84" i="10"/>
  <c r="C84" i="8"/>
  <c r="AA84" i="8"/>
  <c r="B84" i="13"/>
  <c r="F83" i="8"/>
  <c r="AD83" i="8"/>
  <c r="B84" i="11"/>
  <c r="E83" i="8"/>
  <c r="AC83" i="8"/>
  <c r="D83" i="8"/>
  <c r="AB83" i="8"/>
  <c r="B83" i="10"/>
  <c r="C83" i="8"/>
  <c r="AA83" i="8"/>
  <c r="B83" i="13"/>
  <c r="F82" i="8"/>
  <c r="AD82" i="8"/>
  <c r="B83" i="11"/>
  <c r="E82" i="8"/>
  <c r="AC82" i="8"/>
  <c r="D82" i="8"/>
  <c r="AB82" i="8"/>
  <c r="B82" i="10"/>
  <c r="C82" i="8"/>
  <c r="AA82" i="8"/>
  <c r="B82" i="13"/>
  <c r="F81" i="8"/>
  <c r="AD81" i="8"/>
  <c r="B82" i="11"/>
  <c r="E81" i="8"/>
  <c r="AC81" i="8"/>
  <c r="D81" i="8"/>
  <c r="AB81" i="8"/>
  <c r="B81" i="10"/>
  <c r="C81" i="8"/>
  <c r="AA81" i="8"/>
  <c r="B81" i="13"/>
  <c r="F80" i="8"/>
  <c r="AD80" i="8"/>
  <c r="B81" i="11"/>
  <c r="E80" i="8"/>
  <c r="AC80" i="8"/>
  <c r="D80" i="8"/>
  <c r="AB80" i="8"/>
  <c r="B80" i="10"/>
  <c r="C80" i="8"/>
  <c r="AA80" i="8"/>
  <c r="B80" i="13"/>
  <c r="F79" i="8"/>
  <c r="AD79" i="8"/>
  <c r="B80" i="11"/>
  <c r="E79" i="8"/>
  <c r="AC79" i="8"/>
  <c r="D79" i="8"/>
  <c r="AB79" i="8"/>
  <c r="B79" i="10"/>
  <c r="C79" i="8"/>
  <c r="AA79" i="8"/>
  <c r="B79" i="13"/>
  <c r="F78" i="8"/>
  <c r="AD78" i="8"/>
  <c r="B79" i="11"/>
  <c r="E78" i="8"/>
  <c r="AC78" i="8"/>
  <c r="D78" i="8"/>
  <c r="AB78" i="8"/>
  <c r="B78" i="10"/>
  <c r="C78" i="8"/>
  <c r="AA78" i="8"/>
  <c r="B78" i="13"/>
  <c r="F77" i="8"/>
  <c r="AD77" i="8"/>
  <c r="B78" i="11"/>
  <c r="E77" i="8"/>
  <c r="AC77" i="8"/>
  <c r="D77" i="8"/>
  <c r="AB77" i="8"/>
  <c r="B77" i="10"/>
  <c r="C77" i="8"/>
  <c r="AA77" i="8"/>
  <c r="B77" i="13"/>
  <c r="F76" i="8"/>
  <c r="AD76" i="8"/>
  <c r="B77" i="11"/>
  <c r="E76" i="8"/>
  <c r="AC76" i="8"/>
  <c r="D76" i="8"/>
  <c r="AB76" i="8"/>
  <c r="B76" i="10"/>
  <c r="C76" i="8"/>
  <c r="AA76" i="8"/>
  <c r="B76" i="13"/>
  <c r="F75" i="8"/>
  <c r="AD75" i="8"/>
  <c r="B76" i="11"/>
  <c r="E75" i="8"/>
  <c r="AC75" i="8"/>
  <c r="D75" i="8"/>
  <c r="AB75" i="8"/>
  <c r="B75" i="10"/>
  <c r="C75" i="8"/>
  <c r="AA75" i="8"/>
  <c r="B75" i="13"/>
  <c r="F74" i="8"/>
  <c r="AD74" i="8"/>
  <c r="B75" i="11"/>
  <c r="E74" i="8"/>
  <c r="AC74" i="8"/>
  <c r="D74" i="8"/>
  <c r="AB74" i="8"/>
  <c r="B74" i="10"/>
  <c r="C74" i="8"/>
  <c r="AA74" i="8"/>
  <c r="B74" i="13"/>
  <c r="F73" i="8"/>
  <c r="AD73" i="8"/>
  <c r="B74" i="11"/>
  <c r="E73" i="8"/>
  <c r="AC73" i="8"/>
  <c r="D73" i="8"/>
  <c r="AB73" i="8"/>
  <c r="B73" i="10"/>
  <c r="C73" i="8"/>
  <c r="AA73" i="8"/>
  <c r="B73" i="13"/>
  <c r="F72" i="8"/>
  <c r="AD72" i="8"/>
  <c r="B73" i="11"/>
  <c r="E72" i="8"/>
  <c r="AC72" i="8"/>
  <c r="D72" i="8"/>
  <c r="AB72" i="8"/>
  <c r="B72" i="10"/>
  <c r="C72" i="8"/>
  <c r="AA72" i="8"/>
  <c r="B72" i="13"/>
  <c r="F71" i="8"/>
  <c r="AD71" i="8"/>
  <c r="B72" i="11"/>
  <c r="E71" i="8"/>
  <c r="AC71" i="8"/>
  <c r="D71" i="8"/>
  <c r="AB71" i="8"/>
  <c r="B71" i="10"/>
  <c r="C71" i="8"/>
  <c r="AA71" i="8"/>
  <c r="B71" i="13"/>
  <c r="F70" i="8"/>
  <c r="AD70" i="8"/>
  <c r="B71" i="11"/>
  <c r="E70" i="8"/>
  <c r="AC70" i="8"/>
  <c r="D70" i="8"/>
  <c r="AB70" i="8"/>
  <c r="B70" i="10"/>
  <c r="C70" i="8"/>
  <c r="AA70" i="8"/>
  <c r="B70" i="13"/>
  <c r="F69" i="8"/>
  <c r="AD69" i="8"/>
  <c r="B70" i="11"/>
  <c r="E69" i="8"/>
  <c r="AC69" i="8"/>
  <c r="D69" i="8"/>
  <c r="AB69" i="8"/>
  <c r="B69" i="10"/>
  <c r="C69" i="8"/>
  <c r="AA69" i="8"/>
  <c r="B69" i="13"/>
  <c r="F68" i="8"/>
  <c r="AD68" i="8"/>
  <c r="B69" i="11"/>
  <c r="E68" i="8"/>
  <c r="AC68" i="8"/>
  <c r="D68" i="8"/>
  <c r="AB68" i="8"/>
  <c r="B68" i="10"/>
  <c r="C68" i="8"/>
  <c r="AA68" i="8"/>
  <c r="B68" i="13"/>
  <c r="F67" i="8"/>
  <c r="AD67" i="8"/>
  <c r="B68" i="11"/>
  <c r="E67" i="8"/>
  <c r="AC67" i="8"/>
  <c r="D67" i="8"/>
  <c r="AB67" i="8"/>
  <c r="B67" i="10"/>
  <c r="C67" i="8"/>
  <c r="AA67" i="8"/>
  <c r="B67" i="13"/>
  <c r="F66" i="8"/>
  <c r="AD66" i="8"/>
  <c r="B67" i="11"/>
  <c r="E66" i="8"/>
  <c r="AC66" i="8"/>
  <c r="D66" i="8"/>
  <c r="AB66" i="8"/>
  <c r="B66" i="10"/>
  <c r="C66" i="8"/>
  <c r="AA66" i="8"/>
  <c r="B66" i="13"/>
  <c r="F65" i="8"/>
  <c r="AD65" i="8"/>
  <c r="B66" i="11"/>
  <c r="E65" i="8"/>
  <c r="AC65" i="8"/>
  <c r="D65" i="8"/>
  <c r="AB65" i="8"/>
  <c r="B65" i="10"/>
  <c r="C65" i="8"/>
  <c r="AA65" i="8"/>
  <c r="B65" i="13"/>
  <c r="F64" i="8"/>
  <c r="AD64" i="8"/>
  <c r="B65" i="11"/>
  <c r="E64" i="8"/>
  <c r="AC64" i="8"/>
  <c r="D64" i="8"/>
  <c r="AB64" i="8"/>
  <c r="B64" i="10"/>
  <c r="C64" i="8"/>
  <c r="AA64" i="8"/>
  <c r="B64" i="13"/>
  <c r="F63" i="8"/>
  <c r="AD63" i="8"/>
  <c r="B64" i="11"/>
  <c r="E63" i="8"/>
  <c r="AC63" i="8"/>
  <c r="D63" i="8"/>
  <c r="AB63" i="8"/>
  <c r="B63" i="10"/>
  <c r="C63" i="8"/>
  <c r="AA63" i="8"/>
  <c r="B63" i="13"/>
  <c r="F62" i="8"/>
  <c r="AD62" i="8"/>
  <c r="B63" i="11"/>
  <c r="E62" i="8"/>
  <c r="AC62" i="8"/>
  <c r="D62" i="8"/>
  <c r="AB62" i="8"/>
  <c r="B62" i="10"/>
  <c r="C62" i="8"/>
  <c r="AA62" i="8"/>
  <c r="B62" i="13"/>
  <c r="F61" i="8"/>
  <c r="AD61" i="8"/>
  <c r="B62" i="11"/>
  <c r="E61" i="8"/>
  <c r="AC61" i="8"/>
  <c r="D61" i="8"/>
  <c r="AB61" i="8"/>
  <c r="B61" i="10"/>
  <c r="C61" i="8"/>
  <c r="AA61" i="8"/>
  <c r="B61" i="13"/>
  <c r="F60" i="8"/>
  <c r="AD60" i="8"/>
  <c r="B61" i="11"/>
  <c r="E60" i="8"/>
  <c r="AC60" i="8"/>
  <c r="D60" i="8"/>
  <c r="AB60" i="8"/>
  <c r="B60" i="10"/>
  <c r="C60" i="8"/>
  <c r="AA60" i="8"/>
  <c r="B60" i="13"/>
  <c r="F59" i="8"/>
  <c r="AD59" i="8"/>
  <c r="B60" i="11"/>
  <c r="E59" i="8"/>
  <c r="AC59" i="8"/>
  <c r="D59" i="8"/>
  <c r="AB59" i="8"/>
  <c r="B59" i="10"/>
  <c r="C59" i="8"/>
  <c r="AA59" i="8"/>
  <c r="B59" i="13"/>
  <c r="F58" i="8"/>
  <c r="AD58" i="8"/>
  <c r="B59" i="11"/>
  <c r="E58" i="8"/>
  <c r="AC58" i="8"/>
  <c r="D58" i="8"/>
  <c r="AB58" i="8"/>
  <c r="B58" i="10"/>
  <c r="C58" i="8"/>
  <c r="AA58" i="8"/>
  <c r="B58" i="13"/>
  <c r="F57" i="8"/>
  <c r="AD57" i="8"/>
  <c r="B58" i="11"/>
  <c r="E57" i="8"/>
  <c r="AC57" i="8"/>
  <c r="D57" i="8"/>
  <c r="AB57" i="8"/>
  <c r="B57" i="10"/>
  <c r="C57" i="8"/>
  <c r="AA57" i="8"/>
  <c r="B57" i="13"/>
  <c r="F56" i="8"/>
  <c r="AD56" i="8"/>
  <c r="B57" i="11"/>
  <c r="E56" i="8"/>
  <c r="AC56" i="8"/>
  <c r="D56" i="8"/>
  <c r="AB56" i="8"/>
  <c r="B56" i="10"/>
  <c r="C56" i="8"/>
  <c r="AA56" i="8"/>
  <c r="B56" i="13"/>
  <c r="F55" i="8"/>
  <c r="AD55" i="8"/>
  <c r="B56" i="11"/>
  <c r="E55" i="8"/>
  <c r="AC55" i="8"/>
  <c r="D55" i="8"/>
  <c r="AB55" i="8"/>
  <c r="B55" i="10"/>
  <c r="C55" i="8"/>
  <c r="AA55" i="8"/>
  <c r="B55" i="13"/>
  <c r="F54" i="8"/>
  <c r="AD54" i="8"/>
  <c r="B55" i="11"/>
  <c r="E54" i="8"/>
  <c r="AC54" i="8"/>
  <c r="D54" i="8"/>
  <c r="AB54" i="8"/>
  <c r="B54" i="10"/>
  <c r="C54" i="8"/>
  <c r="AA54" i="8"/>
  <c r="B54" i="13"/>
  <c r="F53" i="8"/>
  <c r="AD53" i="8"/>
  <c r="B54" i="11"/>
  <c r="E53" i="8"/>
  <c r="AC53" i="8"/>
  <c r="D53" i="8"/>
  <c r="AB53" i="8"/>
  <c r="B53" i="10"/>
  <c r="C53" i="8"/>
  <c r="AA53" i="8"/>
  <c r="B53" i="13"/>
  <c r="F52" i="8"/>
  <c r="AD52" i="8"/>
  <c r="B53" i="11"/>
  <c r="E52" i="8"/>
  <c r="AC52" i="8"/>
  <c r="D52" i="8"/>
  <c r="AB52" i="8"/>
  <c r="B52" i="10"/>
  <c r="C52" i="8"/>
  <c r="AA52" i="8"/>
  <c r="B52" i="13"/>
  <c r="F51" i="8"/>
  <c r="AD51" i="8"/>
  <c r="B52" i="11"/>
  <c r="E51" i="8"/>
  <c r="AC51" i="8"/>
  <c r="D51" i="8"/>
  <c r="AB51" i="8"/>
  <c r="B51" i="10"/>
  <c r="C51" i="8"/>
  <c r="AA51" i="8"/>
  <c r="B51" i="13"/>
  <c r="F50" i="8"/>
  <c r="AD50" i="8"/>
  <c r="B51" i="11"/>
  <c r="E50" i="8"/>
  <c r="AC50" i="8"/>
  <c r="D50" i="8"/>
  <c r="AB50" i="8"/>
  <c r="B50" i="10"/>
  <c r="C50" i="8"/>
  <c r="AA50" i="8"/>
  <c r="B50" i="13"/>
  <c r="F49" i="8"/>
  <c r="AD49" i="8"/>
  <c r="B50" i="11"/>
  <c r="E49" i="8"/>
  <c r="AC49" i="8"/>
  <c r="D49" i="8"/>
  <c r="AB49" i="8"/>
  <c r="B49" i="10"/>
  <c r="C49" i="8"/>
  <c r="AA49" i="8"/>
  <c r="B49" i="13"/>
  <c r="F48" i="8"/>
  <c r="AD48" i="8"/>
  <c r="B49" i="11"/>
  <c r="E48" i="8"/>
  <c r="AC48" i="8"/>
  <c r="D48" i="8"/>
  <c r="AB48" i="8"/>
  <c r="B48" i="10"/>
  <c r="C48" i="8"/>
  <c r="AA48" i="8"/>
  <c r="B48" i="13"/>
  <c r="F47" i="8"/>
  <c r="AD47" i="8"/>
  <c r="B48" i="11"/>
  <c r="E47" i="8"/>
  <c r="AC47" i="8"/>
  <c r="D47" i="8"/>
  <c r="AB47" i="8"/>
  <c r="B47" i="10"/>
  <c r="C47" i="8"/>
  <c r="AA47" i="8"/>
  <c r="B47" i="13"/>
  <c r="F46" i="8"/>
  <c r="AD46" i="8"/>
  <c r="B47" i="11"/>
  <c r="E46" i="8"/>
  <c r="AC46" i="8"/>
  <c r="D46" i="8"/>
  <c r="AB46" i="8"/>
  <c r="B46" i="10"/>
  <c r="C46" i="8"/>
  <c r="AA46" i="8"/>
  <c r="B46" i="13"/>
  <c r="F45" i="8"/>
  <c r="AD45" i="8"/>
  <c r="B46" i="11"/>
  <c r="E45" i="8"/>
  <c r="AC45" i="8"/>
  <c r="D45" i="8"/>
  <c r="AB45" i="8"/>
  <c r="B45" i="10"/>
  <c r="C45" i="8"/>
  <c r="AA45" i="8"/>
  <c r="B45" i="13"/>
  <c r="F44" i="8"/>
  <c r="AD44" i="8"/>
  <c r="B45" i="11"/>
  <c r="E44" i="8"/>
  <c r="AC44" i="8"/>
  <c r="D44" i="8"/>
  <c r="AB44" i="8"/>
  <c r="B44" i="10"/>
  <c r="C44" i="8"/>
  <c r="AA44" i="8"/>
  <c r="B44" i="13"/>
  <c r="F43" i="8"/>
  <c r="AD43" i="8"/>
  <c r="B44" i="11"/>
  <c r="E43" i="8"/>
  <c r="AC43" i="8"/>
  <c r="D43" i="8"/>
  <c r="AB43" i="8"/>
  <c r="B43" i="10"/>
  <c r="C43" i="8"/>
  <c r="AA43" i="8"/>
  <c r="B43" i="13"/>
  <c r="F42" i="8"/>
  <c r="AD42" i="8"/>
  <c r="B43" i="11"/>
  <c r="E42" i="8"/>
  <c r="AC42" i="8"/>
  <c r="D42" i="8"/>
  <c r="AB42" i="8"/>
  <c r="B42" i="10"/>
  <c r="C42" i="8"/>
  <c r="AA42" i="8"/>
  <c r="B42" i="13"/>
  <c r="F41" i="8"/>
  <c r="AD41" i="8"/>
  <c r="B42" i="11"/>
  <c r="E41" i="8"/>
  <c r="AC41" i="8"/>
  <c r="D41" i="8"/>
  <c r="AB41" i="8"/>
  <c r="B41" i="10"/>
  <c r="C41" i="8"/>
  <c r="AA41" i="8"/>
  <c r="B41" i="13"/>
  <c r="F40" i="8"/>
  <c r="AD40" i="8"/>
  <c r="B41" i="11"/>
  <c r="E40" i="8"/>
  <c r="AC40" i="8"/>
  <c r="D40" i="8"/>
  <c r="AB40" i="8"/>
  <c r="B40" i="10"/>
  <c r="C40" i="8"/>
  <c r="AA40" i="8"/>
  <c r="B40" i="13"/>
  <c r="F39" i="8"/>
  <c r="AD39" i="8"/>
  <c r="B40" i="11"/>
  <c r="E39" i="8"/>
  <c r="AC39" i="8"/>
  <c r="D39" i="8"/>
  <c r="AB39" i="8"/>
  <c r="B39" i="10"/>
  <c r="C39" i="8"/>
  <c r="AA39" i="8"/>
  <c r="B39" i="13"/>
  <c r="F38" i="8"/>
  <c r="AD38" i="8"/>
  <c r="B39" i="11"/>
  <c r="E38" i="8"/>
  <c r="AC38" i="8"/>
  <c r="D38" i="8"/>
  <c r="AB38" i="8"/>
  <c r="B38" i="10"/>
  <c r="C38" i="8"/>
  <c r="AA38" i="8"/>
  <c r="B38" i="13"/>
  <c r="F37" i="8"/>
  <c r="AD37" i="8"/>
  <c r="B38" i="11"/>
  <c r="E37" i="8"/>
  <c r="AC37" i="8"/>
  <c r="D37" i="8"/>
  <c r="AB37" i="8"/>
  <c r="B37" i="10"/>
  <c r="C37" i="8"/>
  <c r="AA37" i="8"/>
  <c r="B37" i="13"/>
  <c r="F36" i="8"/>
  <c r="AD36" i="8"/>
  <c r="B37" i="11"/>
  <c r="E36" i="8"/>
  <c r="AC36" i="8"/>
  <c r="D36" i="8"/>
  <c r="AB36" i="8"/>
  <c r="B36" i="10"/>
  <c r="C36" i="8"/>
  <c r="AA36" i="8"/>
  <c r="B36" i="13"/>
  <c r="F35" i="8"/>
  <c r="AD35" i="8"/>
  <c r="B36" i="11"/>
  <c r="E35" i="8"/>
  <c r="AC35" i="8"/>
  <c r="D35" i="8"/>
  <c r="AB35" i="8"/>
  <c r="B35" i="10"/>
  <c r="C35" i="8"/>
  <c r="AA35" i="8"/>
  <c r="B35" i="13"/>
  <c r="F34" i="8"/>
  <c r="AD34" i="8"/>
  <c r="B35" i="11"/>
  <c r="E34" i="8"/>
  <c r="AC34" i="8"/>
  <c r="D34" i="8"/>
  <c r="AB34" i="8"/>
  <c r="B34" i="10"/>
  <c r="C34" i="8"/>
  <c r="AA34" i="8"/>
  <c r="B34" i="13"/>
  <c r="F33" i="8"/>
  <c r="AD33" i="8"/>
  <c r="B34" i="11"/>
  <c r="E33" i="8"/>
  <c r="AC33" i="8"/>
  <c r="D33" i="8"/>
  <c r="AB33" i="8"/>
  <c r="B33" i="10"/>
  <c r="C33" i="8"/>
  <c r="AA33" i="8"/>
  <c r="B33" i="13"/>
  <c r="F32" i="8"/>
  <c r="AD32" i="8"/>
  <c r="B33" i="11"/>
  <c r="E32" i="8"/>
  <c r="AC32" i="8"/>
  <c r="D32" i="8"/>
  <c r="AB32" i="8"/>
  <c r="B32" i="10"/>
  <c r="C32" i="8"/>
  <c r="AA32" i="8"/>
  <c r="B32" i="13"/>
  <c r="F31" i="8"/>
  <c r="AD31" i="8"/>
  <c r="B32" i="11"/>
  <c r="E31" i="8"/>
  <c r="AC31" i="8"/>
  <c r="D31" i="8"/>
  <c r="AB31" i="8"/>
  <c r="B31" i="10"/>
  <c r="C31" i="8"/>
  <c r="AA31" i="8"/>
  <c r="B31" i="13"/>
  <c r="F30" i="8"/>
  <c r="AD30" i="8"/>
  <c r="B31" i="11"/>
  <c r="E30" i="8"/>
  <c r="AC30" i="8"/>
  <c r="D30" i="8"/>
  <c r="AB30" i="8"/>
  <c r="B30" i="10"/>
  <c r="C30" i="8"/>
  <c r="AA30" i="8"/>
  <c r="B30" i="13"/>
  <c r="F29" i="8"/>
  <c r="AD29" i="8"/>
  <c r="B30" i="11"/>
  <c r="E29" i="8"/>
  <c r="AC29" i="8"/>
  <c r="D29" i="8"/>
  <c r="AB29" i="8"/>
  <c r="B29" i="10"/>
  <c r="C29" i="8"/>
  <c r="AA29" i="8"/>
  <c r="B29" i="13"/>
  <c r="F28" i="8"/>
  <c r="AD28" i="8"/>
  <c r="B29" i="11"/>
  <c r="E28" i="8"/>
  <c r="AC28" i="8"/>
  <c r="D28" i="8"/>
  <c r="AB28" i="8"/>
  <c r="B28" i="10"/>
  <c r="C28" i="8"/>
  <c r="AA28" i="8"/>
  <c r="B28" i="13"/>
  <c r="F27" i="8"/>
  <c r="AD27" i="8"/>
  <c r="B28" i="11"/>
  <c r="E27" i="8"/>
  <c r="AC27" i="8"/>
  <c r="D27" i="8"/>
  <c r="AB27" i="8"/>
  <c r="B27" i="10"/>
  <c r="C27" i="8"/>
  <c r="AA27" i="8"/>
  <c r="B27" i="13"/>
  <c r="F26" i="8"/>
  <c r="AD26" i="8"/>
  <c r="B27" i="11"/>
  <c r="E26" i="8"/>
  <c r="AC26" i="8"/>
  <c r="D26" i="8"/>
  <c r="AB26" i="8"/>
  <c r="B26" i="10"/>
  <c r="C26" i="8"/>
  <c r="AA26" i="8"/>
  <c r="B26" i="13"/>
  <c r="F25" i="8"/>
  <c r="AD25" i="8"/>
  <c r="B26" i="11"/>
  <c r="E25" i="8"/>
  <c r="AC25" i="8"/>
  <c r="D25" i="8"/>
  <c r="AB25" i="8"/>
  <c r="B25" i="10"/>
  <c r="C25" i="8"/>
  <c r="AA25" i="8"/>
  <c r="B25" i="13"/>
  <c r="F24" i="8"/>
  <c r="AD24" i="8"/>
  <c r="B25" i="11"/>
  <c r="E24" i="8"/>
  <c r="AC24" i="8"/>
  <c r="D24" i="8"/>
  <c r="AB24" i="8"/>
  <c r="B24" i="10"/>
  <c r="C24" i="8"/>
  <c r="AA24" i="8"/>
  <c r="B24" i="13"/>
  <c r="F23" i="8"/>
  <c r="AD23" i="8"/>
  <c r="B24" i="11"/>
  <c r="E23" i="8"/>
  <c r="AC23" i="8"/>
  <c r="D23" i="8"/>
  <c r="AB23" i="8"/>
  <c r="B23" i="10"/>
  <c r="C23" i="8"/>
  <c r="AA23" i="8"/>
  <c r="B23" i="13"/>
  <c r="F22" i="8"/>
  <c r="AD22" i="8"/>
  <c r="B23" i="11"/>
  <c r="E22" i="8"/>
  <c r="AC22" i="8"/>
  <c r="D22" i="8"/>
  <c r="AB22" i="8"/>
  <c r="B22" i="10"/>
  <c r="C22" i="8"/>
  <c r="AA22" i="8"/>
  <c r="B22" i="13"/>
  <c r="F21" i="8"/>
  <c r="AD21" i="8"/>
  <c r="B22" i="11"/>
  <c r="E21" i="8"/>
  <c r="AC21" i="8"/>
  <c r="D21" i="8"/>
  <c r="AB21" i="8"/>
  <c r="B21" i="10"/>
  <c r="C21" i="8"/>
  <c r="AA21" i="8"/>
  <c r="B21" i="13"/>
  <c r="F20" i="8"/>
  <c r="AD20" i="8"/>
  <c r="B21" i="11"/>
  <c r="E20" i="8"/>
  <c r="AC20" i="8"/>
  <c r="D20" i="8"/>
  <c r="AB20" i="8"/>
  <c r="B20" i="10"/>
  <c r="C20" i="8"/>
  <c r="AA20" i="8"/>
  <c r="B20" i="13"/>
  <c r="F19" i="8"/>
  <c r="AD19" i="8"/>
  <c r="B20" i="11"/>
  <c r="E19" i="8"/>
  <c r="AC19" i="8"/>
  <c r="D19" i="8"/>
  <c r="AB19" i="8"/>
  <c r="B19" i="10"/>
  <c r="C19" i="8"/>
  <c r="AA19" i="8"/>
  <c r="B19" i="13"/>
  <c r="F18" i="8"/>
  <c r="AD18" i="8"/>
  <c r="B19" i="11"/>
  <c r="E18" i="8"/>
  <c r="AC18" i="8"/>
  <c r="D18" i="8"/>
  <c r="AB18" i="8"/>
  <c r="B18" i="10"/>
  <c r="C18" i="8"/>
  <c r="AA18" i="8"/>
  <c r="B18" i="13"/>
  <c r="F17" i="8"/>
  <c r="AD17" i="8"/>
  <c r="B18" i="11"/>
  <c r="E17" i="8"/>
  <c r="AC17" i="8"/>
  <c r="D17" i="8"/>
  <c r="AB17" i="8"/>
  <c r="B17" i="10"/>
  <c r="C17" i="8"/>
  <c r="AA17" i="8"/>
  <c r="B17" i="13"/>
  <c r="F16" i="8"/>
  <c r="AD16" i="8"/>
  <c r="B17" i="11"/>
  <c r="E16" i="8"/>
  <c r="AC16" i="8"/>
  <c r="D16" i="8"/>
  <c r="AB16" i="8"/>
  <c r="B16" i="10"/>
  <c r="C16" i="8"/>
  <c r="AA16" i="8"/>
  <c r="B16" i="13"/>
  <c r="F15" i="8"/>
  <c r="AD15" i="8"/>
  <c r="B16" i="11"/>
  <c r="E15" i="8"/>
  <c r="AC15" i="8"/>
  <c r="D15" i="8"/>
  <c r="AB15" i="8"/>
  <c r="B15" i="10"/>
  <c r="C15" i="8"/>
  <c r="AA15" i="8"/>
  <c r="B15" i="13"/>
  <c r="F14" i="8"/>
  <c r="AD14" i="8"/>
  <c r="B15" i="11"/>
  <c r="E14" i="8"/>
  <c r="AC14" i="8"/>
  <c r="D14" i="8"/>
  <c r="AB14" i="8"/>
  <c r="B14" i="10"/>
  <c r="C14" i="8"/>
  <c r="AA14" i="8"/>
  <c r="B14" i="13"/>
  <c r="F13" i="8"/>
  <c r="AD13" i="8"/>
  <c r="B14" i="11"/>
  <c r="E13" i="8"/>
  <c r="AC13" i="8"/>
  <c r="D13" i="8"/>
  <c r="AB13" i="8"/>
  <c r="B13" i="10"/>
  <c r="C13" i="8"/>
  <c r="AA13" i="8"/>
  <c r="B13" i="13"/>
  <c r="F12" i="8"/>
  <c r="AD12" i="8"/>
  <c r="B13" i="11"/>
  <c r="E12" i="8"/>
  <c r="AC12" i="8"/>
  <c r="D12" i="8"/>
  <c r="AB12" i="8"/>
  <c r="B12" i="10"/>
  <c r="C12" i="8"/>
  <c r="AA12" i="8"/>
  <c r="B12" i="13"/>
  <c r="F11" i="8"/>
  <c r="AD11" i="8"/>
  <c r="B12" i="11"/>
  <c r="E11" i="8"/>
  <c r="AC11" i="8"/>
  <c r="D11" i="8"/>
  <c r="AB11" i="8"/>
  <c r="B11" i="10"/>
  <c r="C11" i="8"/>
  <c r="AA11" i="8"/>
  <c r="B11" i="13"/>
  <c r="F10" i="8"/>
  <c r="AD10" i="8"/>
  <c r="B11" i="11"/>
  <c r="E10" i="8"/>
  <c r="AC10" i="8"/>
  <c r="D10" i="8"/>
  <c r="AB10" i="8"/>
  <c r="B10" i="10"/>
  <c r="C10" i="8"/>
  <c r="AA10" i="8"/>
  <c r="B10" i="13"/>
  <c r="F9" i="8"/>
  <c r="AD9" i="8"/>
  <c r="B10" i="11"/>
  <c r="E9" i="8"/>
  <c r="AC9" i="8"/>
  <c r="D9" i="8"/>
  <c r="AB9" i="8"/>
  <c r="B9" i="10"/>
  <c r="C9" i="8"/>
  <c r="AA9" i="8"/>
  <c r="B9" i="13"/>
  <c r="F8" i="8"/>
  <c r="AD8" i="8"/>
  <c r="B9" i="11"/>
  <c r="E8" i="8"/>
  <c r="AC8" i="8"/>
  <c r="D8" i="8"/>
  <c r="AB8" i="8"/>
  <c r="B8" i="10"/>
  <c r="C8" i="8"/>
  <c r="AA8" i="8"/>
  <c r="B8" i="13"/>
  <c r="F7" i="8"/>
  <c r="AD7" i="8"/>
  <c r="B8" i="11"/>
  <c r="E7" i="8"/>
  <c r="AC7" i="8"/>
  <c r="D7" i="8"/>
  <c r="AB7" i="8"/>
  <c r="B7" i="10"/>
  <c r="C7" i="8"/>
  <c r="AA7" i="8"/>
  <c r="B7" i="13"/>
  <c r="F6" i="8"/>
  <c r="AD6" i="8"/>
  <c r="B7" i="11"/>
  <c r="E6" i="8"/>
  <c r="AC6" i="8"/>
  <c r="D6" i="8"/>
  <c r="AB6" i="8"/>
  <c r="B6" i="10"/>
  <c r="C6" i="8"/>
  <c r="AA6" i="8"/>
  <c r="B6" i="13"/>
  <c r="F5" i="8"/>
  <c r="AD5" i="8"/>
  <c r="B6" i="11"/>
  <c r="E5" i="8"/>
  <c r="AC5" i="8"/>
  <c r="D5" i="8"/>
  <c r="AB5" i="8"/>
  <c r="B5" i="10"/>
  <c r="C5" i="8"/>
  <c r="AA5" i="8"/>
  <c r="B5" i="13"/>
  <c r="F4" i="8"/>
  <c r="AD4" i="8"/>
  <c r="B5" i="11"/>
  <c r="E4" i="8"/>
  <c r="AC4" i="8"/>
  <c r="D4" i="8"/>
  <c r="AB4" i="8"/>
  <c r="B4" i="10"/>
  <c r="C4" i="8"/>
  <c r="AA4" i="8"/>
  <c r="C223" i="13"/>
  <c r="D223" i="13"/>
  <c r="E223" i="13"/>
  <c r="F223" i="13"/>
  <c r="G223" i="13"/>
  <c r="H223" i="13"/>
  <c r="C226" i="13"/>
  <c r="D226" i="13"/>
  <c r="E226" i="13"/>
  <c r="F226" i="13"/>
  <c r="G226" i="13"/>
  <c r="H226" i="13"/>
  <c r="C223" i="11"/>
  <c r="C226" i="11"/>
  <c r="D223" i="11"/>
  <c r="D226" i="11"/>
  <c r="E223" i="11"/>
  <c r="E226" i="11"/>
  <c r="F223" i="11"/>
  <c r="F226" i="11"/>
  <c r="G223" i="11"/>
  <c r="G226" i="11"/>
  <c r="H223" i="11"/>
  <c r="H226" i="11"/>
  <c r="I226" i="11"/>
  <c r="I233" i="12"/>
  <c r="B233" i="12"/>
  <c r="I225" i="12"/>
  <c r="B225" i="12"/>
  <c r="I224" i="12"/>
  <c r="B224" i="12"/>
  <c r="I222" i="12"/>
  <c r="B222" i="12"/>
  <c r="C223" i="12"/>
  <c r="D223" i="12"/>
  <c r="E223" i="12"/>
  <c r="F223" i="12"/>
  <c r="G223" i="12"/>
  <c r="I223" i="12"/>
  <c r="J223" i="12"/>
  <c r="K223" i="12"/>
  <c r="L223" i="12"/>
  <c r="M223" i="12"/>
  <c r="N223" i="12"/>
  <c r="C226" i="12"/>
  <c r="D226" i="12"/>
  <c r="E226" i="12"/>
  <c r="F226" i="12"/>
  <c r="G226" i="12"/>
  <c r="I226" i="12"/>
  <c r="J226" i="12"/>
  <c r="K226" i="12"/>
  <c r="L226" i="12"/>
  <c r="M226" i="12"/>
  <c r="N226" i="12"/>
  <c r="B223" i="12"/>
  <c r="B226" i="12"/>
  <c r="C222" i="10"/>
  <c r="C225" i="10"/>
  <c r="D222" i="10"/>
  <c r="D225" i="10"/>
  <c r="E222" i="10"/>
  <c r="E225" i="10"/>
  <c r="F222" i="10"/>
  <c r="F225" i="10"/>
  <c r="G222" i="10"/>
  <c r="G225" i="10"/>
  <c r="G46" i="8"/>
  <c r="G179" i="8"/>
  <c r="G237" i="8"/>
  <c r="G238" i="8"/>
  <c r="G236" i="8"/>
  <c r="R220" i="12"/>
  <c r="S220" i="12"/>
  <c r="T220" i="12"/>
  <c r="G219" i="8"/>
  <c r="G221" i="8"/>
  <c r="R223" i="12"/>
  <c r="S223" i="12"/>
  <c r="T223" i="12"/>
  <c r="U223" i="12"/>
  <c r="G222" i="8"/>
  <c r="G223" i="8"/>
  <c r="G224" i="8"/>
  <c r="R226" i="12"/>
  <c r="S226" i="12"/>
  <c r="T226" i="12"/>
  <c r="U226" i="12"/>
  <c r="G225" i="8"/>
  <c r="R227" i="12"/>
  <c r="S227" i="12"/>
  <c r="T227" i="12"/>
  <c r="U227" i="12"/>
  <c r="G226" i="8"/>
  <c r="R228" i="12"/>
  <c r="S228" i="12"/>
  <c r="T228" i="12"/>
  <c r="U228" i="12"/>
  <c r="G227" i="8"/>
  <c r="R229" i="12"/>
  <c r="S229" i="12"/>
  <c r="T229" i="12"/>
  <c r="U229" i="12"/>
  <c r="G228" i="8"/>
  <c r="R230" i="12"/>
  <c r="S230" i="12"/>
  <c r="T230" i="12"/>
  <c r="U230" i="12"/>
  <c r="G229" i="8"/>
  <c r="R231" i="12"/>
  <c r="S231" i="12"/>
  <c r="T231" i="12"/>
  <c r="U231" i="12"/>
  <c r="G230" i="8"/>
  <c r="R232" i="12"/>
  <c r="S232" i="12"/>
  <c r="T232" i="12"/>
  <c r="U232" i="12"/>
  <c r="G231" i="8"/>
  <c r="R233" i="12"/>
  <c r="S233" i="12"/>
  <c r="T233" i="12"/>
  <c r="U233" i="12"/>
  <c r="G232" i="8"/>
  <c r="G233" i="8"/>
  <c r="G234" i="8"/>
  <c r="G235" i="8"/>
  <c r="Y5" i="8"/>
  <c r="I5" i="8"/>
  <c r="J5" i="8"/>
  <c r="L5" i="8"/>
  <c r="M5" i="8"/>
  <c r="N5" i="8"/>
  <c r="Q5" i="8"/>
  <c r="Y6" i="8"/>
  <c r="I6" i="8"/>
  <c r="J6" i="8"/>
  <c r="L6" i="8"/>
  <c r="M6" i="8"/>
  <c r="N6" i="8"/>
  <c r="Q6" i="8"/>
  <c r="Y7" i="8"/>
  <c r="I7" i="8"/>
  <c r="J7" i="8"/>
  <c r="L7" i="8"/>
  <c r="M7" i="8"/>
  <c r="N7" i="8"/>
  <c r="Q7" i="8"/>
  <c r="Y8" i="8"/>
  <c r="I8" i="8"/>
  <c r="J8" i="8"/>
  <c r="L8" i="8"/>
  <c r="M8" i="8"/>
  <c r="N8" i="8"/>
  <c r="Q8" i="8"/>
  <c r="Y9" i="8"/>
  <c r="I9" i="8"/>
  <c r="J9" i="8"/>
  <c r="L9" i="8"/>
  <c r="M9" i="8"/>
  <c r="N9" i="8"/>
  <c r="Q9" i="8"/>
  <c r="Y10" i="8"/>
  <c r="I10" i="8"/>
  <c r="J10" i="8"/>
  <c r="L10" i="8"/>
  <c r="M10" i="8"/>
  <c r="N10" i="8"/>
  <c r="Q10" i="8"/>
  <c r="Y11" i="8"/>
  <c r="I11" i="8"/>
  <c r="J11" i="8"/>
  <c r="L11" i="8"/>
  <c r="M11" i="8"/>
  <c r="N11" i="8"/>
  <c r="Q11" i="8"/>
  <c r="Y12" i="8"/>
  <c r="I12" i="8"/>
  <c r="J12" i="8"/>
  <c r="L12" i="8"/>
  <c r="M12" i="8"/>
  <c r="N12" i="8"/>
  <c r="Q12" i="8"/>
  <c r="Y13" i="8"/>
  <c r="I13" i="8"/>
  <c r="J13" i="8"/>
  <c r="L13" i="8"/>
  <c r="M13" i="8"/>
  <c r="N13" i="8"/>
  <c r="Q13" i="8"/>
  <c r="Y14" i="8"/>
  <c r="I14" i="8"/>
  <c r="J14" i="8"/>
  <c r="L14" i="8"/>
  <c r="M14" i="8"/>
  <c r="N14" i="8"/>
  <c r="Q14" i="8"/>
  <c r="Y15" i="8"/>
  <c r="I15" i="8"/>
  <c r="J15" i="8"/>
  <c r="L15" i="8"/>
  <c r="M15" i="8"/>
  <c r="N15" i="8"/>
  <c r="Q15" i="8"/>
  <c r="Y16" i="8"/>
  <c r="I16" i="8"/>
  <c r="J16" i="8"/>
  <c r="L16" i="8"/>
  <c r="M16" i="8"/>
  <c r="N16" i="8"/>
  <c r="Q16" i="8"/>
  <c r="Y17" i="8"/>
  <c r="I17" i="8"/>
  <c r="J17" i="8"/>
  <c r="L17" i="8"/>
  <c r="M17" i="8"/>
  <c r="N17" i="8"/>
  <c r="Q17" i="8"/>
  <c r="Y18" i="8"/>
  <c r="I18" i="8"/>
  <c r="J18" i="8"/>
  <c r="L18" i="8"/>
  <c r="M18" i="8"/>
  <c r="N18" i="8"/>
  <c r="Q18" i="8"/>
  <c r="Y19" i="8"/>
  <c r="I19" i="8"/>
  <c r="J19" i="8"/>
  <c r="L19" i="8"/>
  <c r="M19" i="8"/>
  <c r="N19" i="8"/>
  <c r="Q19" i="8"/>
  <c r="Y20" i="8"/>
  <c r="I20" i="8"/>
  <c r="J20" i="8"/>
  <c r="L20" i="8"/>
  <c r="M20" i="8"/>
  <c r="N20" i="8"/>
  <c r="Q20" i="8"/>
  <c r="Y21" i="8"/>
  <c r="I21" i="8"/>
  <c r="J21" i="8"/>
  <c r="L21" i="8"/>
  <c r="M21" i="8"/>
  <c r="N21" i="8"/>
  <c r="Q21" i="8"/>
  <c r="Y22" i="8"/>
  <c r="I22" i="8"/>
  <c r="J22" i="8"/>
  <c r="L22" i="8"/>
  <c r="M22" i="8"/>
  <c r="N22" i="8"/>
  <c r="Q22" i="8"/>
  <c r="Y23" i="8"/>
  <c r="I23" i="8"/>
  <c r="J23" i="8"/>
  <c r="L23" i="8"/>
  <c r="M23" i="8"/>
  <c r="N23" i="8"/>
  <c r="Q23" i="8"/>
  <c r="Y24" i="8"/>
  <c r="I24" i="8"/>
  <c r="J24" i="8"/>
  <c r="L24" i="8"/>
  <c r="M24" i="8"/>
  <c r="N24" i="8"/>
  <c r="Q24" i="8"/>
  <c r="Y25" i="8"/>
  <c r="I25" i="8"/>
  <c r="J25" i="8"/>
  <c r="L25" i="8"/>
  <c r="M25" i="8"/>
  <c r="N25" i="8"/>
  <c r="Q25" i="8"/>
  <c r="Y26" i="8"/>
  <c r="I26" i="8"/>
  <c r="J26" i="8"/>
  <c r="L26" i="8"/>
  <c r="M26" i="8"/>
  <c r="N26" i="8"/>
  <c r="Q26" i="8"/>
  <c r="Y27" i="8"/>
  <c r="I27" i="8"/>
  <c r="J27" i="8"/>
  <c r="L27" i="8"/>
  <c r="M27" i="8"/>
  <c r="N27" i="8"/>
  <c r="Q27" i="8"/>
  <c r="Y28" i="8"/>
  <c r="I28" i="8"/>
  <c r="J28" i="8"/>
  <c r="L28" i="8"/>
  <c r="M28" i="8"/>
  <c r="N28" i="8"/>
  <c r="Q28" i="8"/>
  <c r="Y29" i="8"/>
  <c r="I29" i="8"/>
  <c r="J29" i="8"/>
  <c r="L29" i="8"/>
  <c r="M29" i="8"/>
  <c r="N29" i="8"/>
  <c r="Q29" i="8"/>
  <c r="Y30" i="8"/>
  <c r="I30" i="8"/>
  <c r="J30" i="8"/>
  <c r="L30" i="8"/>
  <c r="M30" i="8"/>
  <c r="N30" i="8"/>
  <c r="Q30" i="8"/>
  <c r="Y31" i="8"/>
  <c r="I31" i="8"/>
  <c r="J31" i="8"/>
  <c r="L31" i="8"/>
  <c r="M31" i="8"/>
  <c r="N31" i="8"/>
  <c r="Q31" i="8"/>
  <c r="Y32" i="8"/>
  <c r="I32" i="8"/>
  <c r="J32" i="8"/>
  <c r="L32" i="8"/>
  <c r="M32" i="8"/>
  <c r="N32" i="8"/>
  <c r="Q32" i="8"/>
  <c r="Y33" i="8"/>
  <c r="I33" i="8"/>
  <c r="J33" i="8"/>
  <c r="L33" i="8"/>
  <c r="M33" i="8"/>
  <c r="N33" i="8"/>
  <c r="Q33" i="8"/>
  <c r="Y34" i="8"/>
  <c r="I34" i="8"/>
  <c r="J34" i="8"/>
  <c r="L34" i="8"/>
  <c r="M34" i="8"/>
  <c r="N34" i="8"/>
  <c r="Q34" i="8"/>
  <c r="Y35" i="8"/>
  <c r="I35" i="8"/>
  <c r="J35" i="8"/>
  <c r="L35" i="8"/>
  <c r="M35" i="8"/>
  <c r="N35" i="8"/>
  <c r="Q35" i="8"/>
  <c r="Y36" i="8"/>
  <c r="I36" i="8"/>
  <c r="J36" i="8"/>
  <c r="L36" i="8"/>
  <c r="M36" i="8"/>
  <c r="N36" i="8"/>
  <c r="Q36" i="8"/>
  <c r="Y37" i="8"/>
  <c r="I37" i="8"/>
  <c r="J37" i="8"/>
  <c r="L37" i="8"/>
  <c r="M37" i="8"/>
  <c r="N37" i="8"/>
  <c r="Q37" i="8"/>
  <c r="Y38" i="8"/>
  <c r="I38" i="8"/>
  <c r="J38" i="8"/>
  <c r="L38" i="8"/>
  <c r="M38" i="8"/>
  <c r="N38" i="8"/>
  <c r="Q38" i="8"/>
  <c r="Y39" i="8"/>
  <c r="I39" i="8"/>
  <c r="J39" i="8"/>
  <c r="L39" i="8"/>
  <c r="M39" i="8"/>
  <c r="N39" i="8"/>
  <c r="Q39" i="8"/>
  <c r="Y40" i="8"/>
  <c r="I40" i="8"/>
  <c r="J40" i="8"/>
  <c r="L40" i="8"/>
  <c r="M40" i="8"/>
  <c r="N40" i="8"/>
  <c r="Q40" i="8"/>
  <c r="Y41" i="8"/>
  <c r="I41" i="8"/>
  <c r="J41" i="8"/>
  <c r="L41" i="8"/>
  <c r="M41" i="8"/>
  <c r="N41" i="8"/>
  <c r="Q41" i="8"/>
  <c r="Y42" i="8"/>
  <c r="I42" i="8"/>
  <c r="J42" i="8"/>
  <c r="L42" i="8"/>
  <c r="M42" i="8"/>
  <c r="N42" i="8"/>
  <c r="Q42" i="8"/>
  <c r="Y43" i="8"/>
  <c r="I43" i="8"/>
  <c r="J43" i="8"/>
  <c r="L43" i="8"/>
  <c r="M43" i="8"/>
  <c r="N43" i="8"/>
  <c r="Q43" i="8"/>
  <c r="Y44" i="8"/>
  <c r="I44" i="8"/>
  <c r="J44" i="8"/>
  <c r="L44" i="8"/>
  <c r="M44" i="8"/>
  <c r="N44" i="8"/>
  <c r="Q44" i="8"/>
  <c r="Y45" i="8"/>
  <c r="I45" i="8"/>
  <c r="J45" i="8"/>
  <c r="L45" i="8"/>
  <c r="M45" i="8"/>
  <c r="N45" i="8"/>
  <c r="Q45" i="8"/>
  <c r="Y46" i="8"/>
  <c r="I46" i="8"/>
  <c r="J46" i="8"/>
  <c r="L46" i="8"/>
  <c r="M46" i="8"/>
  <c r="N46" i="8"/>
  <c r="Q46" i="8"/>
  <c r="Y47" i="8"/>
  <c r="I47" i="8"/>
  <c r="J47" i="8"/>
  <c r="L47" i="8"/>
  <c r="M47" i="8"/>
  <c r="N47" i="8"/>
  <c r="Q47" i="8"/>
  <c r="Y48" i="8"/>
  <c r="I48" i="8"/>
  <c r="J48" i="8"/>
  <c r="L48" i="8"/>
  <c r="M48" i="8"/>
  <c r="N48" i="8"/>
  <c r="Q48" i="8"/>
  <c r="Y49" i="8"/>
  <c r="I49" i="8"/>
  <c r="J49" i="8"/>
  <c r="L49" i="8"/>
  <c r="M49" i="8"/>
  <c r="N49" i="8"/>
  <c r="Q49" i="8"/>
  <c r="Y50" i="8"/>
  <c r="I50" i="8"/>
  <c r="J50" i="8"/>
  <c r="L50" i="8"/>
  <c r="M50" i="8"/>
  <c r="N50" i="8"/>
  <c r="Q50" i="8"/>
  <c r="Y51" i="8"/>
  <c r="I51" i="8"/>
  <c r="J51" i="8"/>
  <c r="L51" i="8"/>
  <c r="M51" i="8"/>
  <c r="N51" i="8"/>
  <c r="Q51" i="8"/>
  <c r="Y52" i="8"/>
  <c r="I52" i="8"/>
  <c r="J52" i="8"/>
  <c r="L52" i="8"/>
  <c r="M52" i="8"/>
  <c r="N52" i="8"/>
  <c r="Q52" i="8"/>
  <c r="Y53" i="8"/>
  <c r="I53" i="8"/>
  <c r="J53" i="8"/>
  <c r="L53" i="8"/>
  <c r="M53" i="8"/>
  <c r="N53" i="8"/>
  <c r="Q53" i="8"/>
  <c r="Y54" i="8"/>
  <c r="I54" i="8"/>
  <c r="J54" i="8"/>
  <c r="L54" i="8"/>
  <c r="M54" i="8"/>
  <c r="N54" i="8"/>
  <c r="Q54" i="8"/>
  <c r="Y55" i="8"/>
  <c r="I55" i="8"/>
  <c r="J55" i="8"/>
  <c r="L55" i="8"/>
  <c r="M55" i="8"/>
  <c r="N55" i="8"/>
  <c r="Q55" i="8"/>
  <c r="Y56" i="8"/>
  <c r="I56" i="8"/>
  <c r="J56" i="8"/>
  <c r="L56" i="8"/>
  <c r="M56" i="8"/>
  <c r="N56" i="8"/>
  <c r="Q56" i="8"/>
  <c r="Y57" i="8"/>
  <c r="I57" i="8"/>
  <c r="J57" i="8"/>
  <c r="L57" i="8"/>
  <c r="M57" i="8"/>
  <c r="N57" i="8"/>
  <c r="Q57" i="8"/>
  <c r="Y58" i="8"/>
  <c r="I58" i="8"/>
  <c r="J58" i="8"/>
  <c r="L58" i="8"/>
  <c r="M58" i="8"/>
  <c r="N58" i="8"/>
  <c r="Q58" i="8"/>
  <c r="Y59" i="8"/>
  <c r="I59" i="8"/>
  <c r="J59" i="8"/>
  <c r="L59" i="8"/>
  <c r="M59" i="8"/>
  <c r="N59" i="8"/>
  <c r="Q59" i="8"/>
  <c r="Y60" i="8"/>
  <c r="I60" i="8"/>
  <c r="J60" i="8"/>
  <c r="L60" i="8"/>
  <c r="M60" i="8"/>
  <c r="N60" i="8"/>
  <c r="Q60" i="8"/>
  <c r="Y61" i="8"/>
  <c r="I61" i="8"/>
  <c r="J61" i="8"/>
  <c r="L61" i="8"/>
  <c r="M61" i="8"/>
  <c r="N61" i="8"/>
  <c r="Q61" i="8"/>
  <c r="Y62" i="8"/>
  <c r="I62" i="8"/>
  <c r="J62" i="8"/>
  <c r="L62" i="8"/>
  <c r="M62" i="8"/>
  <c r="N62" i="8"/>
  <c r="Q62" i="8"/>
  <c r="Y63" i="8"/>
  <c r="I63" i="8"/>
  <c r="J63" i="8"/>
  <c r="L63" i="8"/>
  <c r="M63" i="8"/>
  <c r="N63" i="8"/>
  <c r="Q63" i="8"/>
  <c r="Y64" i="8"/>
  <c r="I64" i="8"/>
  <c r="J64" i="8"/>
  <c r="L64" i="8"/>
  <c r="M64" i="8"/>
  <c r="N64" i="8"/>
  <c r="Q64" i="8"/>
  <c r="Y65" i="8"/>
  <c r="I65" i="8"/>
  <c r="J65" i="8"/>
  <c r="L65" i="8"/>
  <c r="M65" i="8"/>
  <c r="N65" i="8"/>
  <c r="Q65" i="8"/>
  <c r="Y66" i="8"/>
  <c r="I66" i="8"/>
  <c r="J66" i="8"/>
  <c r="L66" i="8"/>
  <c r="M66" i="8"/>
  <c r="N66" i="8"/>
  <c r="Q66" i="8"/>
  <c r="Y67" i="8"/>
  <c r="I67" i="8"/>
  <c r="J67" i="8"/>
  <c r="L67" i="8"/>
  <c r="M67" i="8"/>
  <c r="N67" i="8"/>
  <c r="Q67" i="8"/>
  <c r="Y68" i="8"/>
  <c r="I68" i="8"/>
  <c r="J68" i="8"/>
  <c r="L68" i="8"/>
  <c r="M68" i="8"/>
  <c r="N68" i="8"/>
  <c r="Q68" i="8"/>
  <c r="Y69" i="8"/>
  <c r="I69" i="8"/>
  <c r="J69" i="8"/>
  <c r="L69" i="8"/>
  <c r="M69" i="8"/>
  <c r="N69" i="8"/>
  <c r="Q69" i="8"/>
  <c r="Y70" i="8"/>
  <c r="I70" i="8"/>
  <c r="J70" i="8"/>
  <c r="L70" i="8"/>
  <c r="M70" i="8"/>
  <c r="N70" i="8"/>
  <c r="Q70" i="8"/>
  <c r="Y71" i="8"/>
  <c r="I71" i="8"/>
  <c r="J71" i="8"/>
  <c r="L71" i="8"/>
  <c r="M71" i="8"/>
  <c r="N71" i="8"/>
  <c r="Q71" i="8"/>
  <c r="Y72" i="8"/>
  <c r="I72" i="8"/>
  <c r="J72" i="8"/>
  <c r="L72" i="8"/>
  <c r="M72" i="8"/>
  <c r="N72" i="8"/>
  <c r="Q72" i="8"/>
  <c r="Y73" i="8"/>
  <c r="I73" i="8"/>
  <c r="J73" i="8"/>
  <c r="L73" i="8"/>
  <c r="M73" i="8"/>
  <c r="N73" i="8"/>
  <c r="Q73" i="8"/>
  <c r="Y74" i="8"/>
  <c r="I74" i="8"/>
  <c r="J74" i="8"/>
  <c r="L74" i="8"/>
  <c r="M74" i="8"/>
  <c r="N74" i="8"/>
  <c r="Q74" i="8"/>
  <c r="Y75" i="8"/>
  <c r="I75" i="8"/>
  <c r="J75" i="8"/>
  <c r="L75" i="8"/>
  <c r="M75" i="8"/>
  <c r="N75" i="8"/>
  <c r="Q75" i="8"/>
  <c r="Y76" i="8"/>
  <c r="I76" i="8"/>
  <c r="J76" i="8"/>
  <c r="L76" i="8"/>
  <c r="M76" i="8"/>
  <c r="N76" i="8"/>
  <c r="Q76" i="8"/>
  <c r="Y77" i="8"/>
  <c r="I77" i="8"/>
  <c r="J77" i="8"/>
  <c r="L77" i="8"/>
  <c r="M77" i="8"/>
  <c r="N77" i="8"/>
  <c r="Q77" i="8"/>
  <c r="Y78" i="8"/>
  <c r="I78" i="8"/>
  <c r="J78" i="8"/>
  <c r="L78" i="8"/>
  <c r="M78" i="8"/>
  <c r="N78" i="8"/>
  <c r="Q78" i="8"/>
  <c r="Y79" i="8"/>
  <c r="I79" i="8"/>
  <c r="J79" i="8"/>
  <c r="L79" i="8"/>
  <c r="M79" i="8"/>
  <c r="N79" i="8"/>
  <c r="Q79" i="8"/>
  <c r="Y80" i="8"/>
  <c r="I80" i="8"/>
  <c r="J80" i="8"/>
  <c r="L80" i="8"/>
  <c r="M80" i="8"/>
  <c r="N80" i="8"/>
  <c r="Q80" i="8"/>
  <c r="Y81" i="8"/>
  <c r="I81" i="8"/>
  <c r="J81" i="8"/>
  <c r="L81" i="8"/>
  <c r="M81" i="8"/>
  <c r="N81" i="8"/>
  <c r="Q81" i="8"/>
  <c r="Y82" i="8"/>
  <c r="I82" i="8"/>
  <c r="J82" i="8"/>
  <c r="L82" i="8"/>
  <c r="M82" i="8"/>
  <c r="N82" i="8"/>
  <c r="Q82" i="8"/>
  <c r="Y83" i="8"/>
  <c r="I83" i="8"/>
  <c r="J83" i="8"/>
  <c r="L83" i="8"/>
  <c r="M83" i="8"/>
  <c r="N83" i="8"/>
  <c r="Q83" i="8"/>
  <c r="Y84" i="8"/>
  <c r="I84" i="8"/>
  <c r="J84" i="8"/>
  <c r="L84" i="8"/>
  <c r="M84" i="8"/>
  <c r="N84" i="8"/>
  <c r="Q84" i="8"/>
  <c r="Y85" i="8"/>
  <c r="I85" i="8"/>
  <c r="J85" i="8"/>
  <c r="L85" i="8"/>
  <c r="M85" i="8"/>
  <c r="N85" i="8"/>
  <c r="Q85" i="8"/>
  <c r="Y86" i="8"/>
  <c r="I86" i="8"/>
  <c r="J86" i="8"/>
  <c r="L86" i="8"/>
  <c r="M86" i="8"/>
  <c r="N86" i="8"/>
  <c r="Q86" i="8"/>
  <c r="Y87" i="8"/>
  <c r="I87" i="8"/>
  <c r="J87" i="8"/>
  <c r="L87" i="8"/>
  <c r="M87" i="8"/>
  <c r="N87" i="8"/>
  <c r="Q87" i="8"/>
  <c r="Y88" i="8"/>
  <c r="I88" i="8"/>
  <c r="J88" i="8"/>
  <c r="L88" i="8"/>
  <c r="M88" i="8"/>
  <c r="N88" i="8"/>
  <c r="Q88" i="8"/>
  <c r="Y89" i="8"/>
  <c r="I89" i="8"/>
  <c r="J89" i="8"/>
  <c r="L89" i="8"/>
  <c r="M89" i="8"/>
  <c r="N89" i="8"/>
  <c r="Q89" i="8"/>
  <c r="Y90" i="8"/>
  <c r="I90" i="8"/>
  <c r="J90" i="8"/>
  <c r="L90" i="8"/>
  <c r="M90" i="8"/>
  <c r="N90" i="8"/>
  <c r="Q90" i="8"/>
  <c r="Y91" i="8"/>
  <c r="I91" i="8"/>
  <c r="J91" i="8"/>
  <c r="L91" i="8"/>
  <c r="M91" i="8"/>
  <c r="N91" i="8"/>
  <c r="Q91" i="8"/>
  <c r="Y92" i="8"/>
  <c r="I92" i="8"/>
  <c r="J92" i="8"/>
  <c r="L92" i="8"/>
  <c r="M92" i="8"/>
  <c r="N92" i="8"/>
  <c r="Q92" i="8"/>
  <c r="Y93" i="8"/>
  <c r="I93" i="8"/>
  <c r="J93" i="8"/>
  <c r="L93" i="8"/>
  <c r="M93" i="8"/>
  <c r="N93" i="8"/>
  <c r="Q93" i="8"/>
  <c r="Y94" i="8"/>
  <c r="I94" i="8"/>
  <c r="J94" i="8"/>
  <c r="L94" i="8"/>
  <c r="M94" i="8"/>
  <c r="N94" i="8"/>
  <c r="Q94" i="8"/>
  <c r="Y95" i="8"/>
  <c r="I95" i="8"/>
  <c r="J95" i="8"/>
  <c r="L95" i="8"/>
  <c r="M95" i="8"/>
  <c r="N95" i="8"/>
  <c r="Q95" i="8"/>
  <c r="Y96" i="8"/>
  <c r="I96" i="8"/>
  <c r="J96" i="8"/>
  <c r="L96" i="8"/>
  <c r="M96" i="8"/>
  <c r="N96" i="8"/>
  <c r="Q96" i="8"/>
  <c r="Y97" i="8"/>
  <c r="I97" i="8"/>
  <c r="J97" i="8"/>
  <c r="L97" i="8"/>
  <c r="M97" i="8"/>
  <c r="N97" i="8"/>
  <c r="Q97" i="8"/>
  <c r="Y98" i="8"/>
  <c r="I98" i="8"/>
  <c r="J98" i="8"/>
  <c r="L98" i="8"/>
  <c r="M98" i="8"/>
  <c r="N98" i="8"/>
  <c r="Q98" i="8"/>
  <c r="Y99" i="8"/>
  <c r="I99" i="8"/>
  <c r="J99" i="8"/>
  <c r="L99" i="8"/>
  <c r="M99" i="8"/>
  <c r="N99" i="8"/>
  <c r="Q99" i="8"/>
  <c r="Y100" i="8"/>
  <c r="I100" i="8"/>
  <c r="J100" i="8"/>
  <c r="L100" i="8"/>
  <c r="M100" i="8"/>
  <c r="N100" i="8"/>
  <c r="Q100" i="8"/>
  <c r="Y101" i="8"/>
  <c r="I101" i="8"/>
  <c r="J101" i="8"/>
  <c r="L101" i="8"/>
  <c r="M101" i="8"/>
  <c r="N101" i="8"/>
  <c r="Q101" i="8"/>
  <c r="Y102" i="8"/>
  <c r="I102" i="8"/>
  <c r="J102" i="8"/>
  <c r="L102" i="8"/>
  <c r="M102" i="8"/>
  <c r="N102" i="8"/>
  <c r="Q102" i="8"/>
  <c r="Y103" i="8"/>
  <c r="I103" i="8"/>
  <c r="J103" i="8"/>
  <c r="L103" i="8"/>
  <c r="M103" i="8"/>
  <c r="N103" i="8"/>
  <c r="Q103" i="8"/>
  <c r="Y104" i="8"/>
  <c r="I104" i="8"/>
  <c r="J104" i="8"/>
  <c r="L104" i="8"/>
  <c r="M104" i="8"/>
  <c r="N104" i="8"/>
  <c r="Q104" i="8"/>
  <c r="Y105" i="8"/>
  <c r="I105" i="8"/>
  <c r="J105" i="8"/>
  <c r="L105" i="8"/>
  <c r="M105" i="8"/>
  <c r="N105" i="8"/>
  <c r="Q105" i="8"/>
  <c r="Y106" i="8"/>
  <c r="I106" i="8"/>
  <c r="J106" i="8"/>
  <c r="L106" i="8"/>
  <c r="M106" i="8"/>
  <c r="N106" i="8"/>
  <c r="Q106" i="8"/>
  <c r="Y107" i="8"/>
  <c r="I107" i="8"/>
  <c r="J107" i="8"/>
  <c r="L107" i="8"/>
  <c r="M107" i="8"/>
  <c r="N107" i="8"/>
  <c r="Q107" i="8"/>
  <c r="Y108" i="8"/>
  <c r="I108" i="8"/>
  <c r="J108" i="8"/>
  <c r="L108" i="8"/>
  <c r="M108" i="8"/>
  <c r="N108" i="8"/>
  <c r="Q108" i="8"/>
  <c r="Y109" i="8"/>
  <c r="I109" i="8"/>
  <c r="J109" i="8"/>
  <c r="L109" i="8"/>
  <c r="M109" i="8"/>
  <c r="N109" i="8"/>
  <c r="Q109" i="8"/>
  <c r="Y110" i="8"/>
  <c r="I110" i="8"/>
  <c r="J110" i="8"/>
  <c r="L110" i="8"/>
  <c r="M110" i="8"/>
  <c r="N110" i="8"/>
  <c r="Q110" i="8"/>
  <c r="Y111" i="8"/>
  <c r="I111" i="8"/>
  <c r="J111" i="8"/>
  <c r="L111" i="8"/>
  <c r="M111" i="8"/>
  <c r="N111" i="8"/>
  <c r="Q111" i="8"/>
  <c r="Y112" i="8"/>
  <c r="I112" i="8"/>
  <c r="J112" i="8"/>
  <c r="L112" i="8"/>
  <c r="M112" i="8"/>
  <c r="N112" i="8"/>
  <c r="Q112" i="8"/>
  <c r="Y113" i="8"/>
  <c r="I113" i="8"/>
  <c r="J113" i="8"/>
  <c r="L113" i="8"/>
  <c r="M113" i="8"/>
  <c r="N113" i="8"/>
  <c r="Q113" i="8"/>
  <c r="Y114" i="8"/>
  <c r="I114" i="8"/>
  <c r="J114" i="8"/>
  <c r="L114" i="8"/>
  <c r="M114" i="8"/>
  <c r="N114" i="8"/>
  <c r="Q114" i="8"/>
  <c r="Y115" i="8"/>
  <c r="I115" i="8"/>
  <c r="J115" i="8"/>
  <c r="L115" i="8"/>
  <c r="M115" i="8"/>
  <c r="N115" i="8"/>
  <c r="Q115" i="8"/>
  <c r="Y116" i="8"/>
  <c r="I116" i="8"/>
  <c r="J116" i="8"/>
  <c r="L116" i="8"/>
  <c r="M116" i="8"/>
  <c r="N116" i="8"/>
  <c r="Q116" i="8"/>
  <c r="Y117" i="8"/>
  <c r="I117" i="8"/>
  <c r="J117" i="8"/>
  <c r="L117" i="8"/>
  <c r="M117" i="8"/>
  <c r="N117" i="8"/>
  <c r="Q117" i="8"/>
  <c r="Y118" i="8"/>
  <c r="I118" i="8"/>
  <c r="J118" i="8"/>
  <c r="L118" i="8"/>
  <c r="M118" i="8"/>
  <c r="N118" i="8"/>
  <c r="Q118" i="8"/>
  <c r="Y119" i="8"/>
  <c r="I119" i="8"/>
  <c r="J119" i="8"/>
  <c r="L119" i="8"/>
  <c r="M119" i="8"/>
  <c r="N119" i="8"/>
  <c r="Q119" i="8"/>
  <c r="Y120" i="8"/>
  <c r="I120" i="8"/>
  <c r="J120" i="8"/>
  <c r="L120" i="8"/>
  <c r="M120" i="8"/>
  <c r="N120" i="8"/>
  <c r="Q120" i="8"/>
  <c r="Y121" i="8"/>
  <c r="I121" i="8"/>
  <c r="J121" i="8"/>
  <c r="L121" i="8"/>
  <c r="M121" i="8"/>
  <c r="N121" i="8"/>
  <c r="Q121" i="8"/>
  <c r="Y122" i="8"/>
  <c r="I122" i="8"/>
  <c r="J122" i="8"/>
  <c r="L122" i="8"/>
  <c r="M122" i="8"/>
  <c r="N122" i="8"/>
  <c r="Q122" i="8"/>
  <c r="Y123" i="8"/>
  <c r="I123" i="8"/>
  <c r="J123" i="8"/>
  <c r="L123" i="8"/>
  <c r="M123" i="8"/>
  <c r="N123" i="8"/>
  <c r="Q123" i="8"/>
  <c r="Y124" i="8"/>
  <c r="I124" i="8"/>
  <c r="J124" i="8"/>
  <c r="L124" i="8"/>
  <c r="M124" i="8"/>
  <c r="N124" i="8"/>
  <c r="Q124" i="8"/>
  <c r="Y125" i="8"/>
  <c r="I125" i="8"/>
  <c r="J125" i="8"/>
  <c r="L125" i="8"/>
  <c r="M125" i="8"/>
  <c r="N125" i="8"/>
  <c r="Q125" i="8"/>
  <c r="Y126" i="8"/>
  <c r="I126" i="8"/>
  <c r="J126" i="8"/>
  <c r="L126" i="8"/>
  <c r="M126" i="8"/>
  <c r="N126" i="8"/>
  <c r="Q126" i="8"/>
  <c r="Y127" i="8"/>
  <c r="I127" i="8"/>
  <c r="J127" i="8"/>
  <c r="L127" i="8"/>
  <c r="M127" i="8"/>
  <c r="N127" i="8"/>
  <c r="Q127" i="8"/>
  <c r="Y128" i="8"/>
  <c r="I128" i="8"/>
  <c r="J128" i="8"/>
  <c r="L128" i="8"/>
  <c r="M128" i="8"/>
  <c r="N128" i="8"/>
  <c r="Q128" i="8"/>
  <c r="Y129" i="8"/>
  <c r="I129" i="8"/>
  <c r="J129" i="8"/>
  <c r="L129" i="8"/>
  <c r="M129" i="8"/>
  <c r="N129" i="8"/>
  <c r="Q129" i="8"/>
  <c r="Y130" i="8"/>
  <c r="I130" i="8"/>
  <c r="J130" i="8"/>
  <c r="L130" i="8"/>
  <c r="M130" i="8"/>
  <c r="N130" i="8"/>
  <c r="Q130" i="8"/>
  <c r="Y131" i="8"/>
  <c r="I131" i="8"/>
  <c r="J131" i="8"/>
  <c r="L131" i="8"/>
  <c r="M131" i="8"/>
  <c r="N131" i="8"/>
  <c r="Q131" i="8"/>
  <c r="Y132" i="8"/>
  <c r="I132" i="8"/>
  <c r="J132" i="8"/>
  <c r="L132" i="8"/>
  <c r="M132" i="8"/>
  <c r="N132" i="8"/>
  <c r="Q132" i="8"/>
  <c r="Y133" i="8"/>
  <c r="I133" i="8"/>
  <c r="J133" i="8"/>
  <c r="L133" i="8"/>
  <c r="M133" i="8"/>
  <c r="N133" i="8"/>
  <c r="Q133" i="8"/>
  <c r="Y134" i="8"/>
  <c r="I134" i="8"/>
  <c r="J134" i="8"/>
  <c r="L134" i="8"/>
  <c r="M134" i="8"/>
  <c r="N134" i="8"/>
  <c r="Q134" i="8"/>
  <c r="Y135" i="8"/>
  <c r="I135" i="8"/>
  <c r="J135" i="8"/>
  <c r="L135" i="8"/>
  <c r="M135" i="8"/>
  <c r="N135" i="8"/>
  <c r="Q135" i="8"/>
  <c r="Y136" i="8"/>
  <c r="I136" i="8"/>
  <c r="J136" i="8"/>
  <c r="L136" i="8"/>
  <c r="M136" i="8"/>
  <c r="N136" i="8"/>
  <c r="Q136" i="8"/>
  <c r="Y137" i="8"/>
  <c r="I137" i="8"/>
  <c r="J137" i="8"/>
  <c r="L137" i="8"/>
  <c r="M137" i="8"/>
  <c r="N137" i="8"/>
  <c r="Q137" i="8"/>
  <c r="Y138" i="8"/>
  <c r="I138" i="8"/>
  <c r="J138" i="8"/>
  <c r="L138" i="8"/>
  <c r="M138" i="8"/>
  <c r="N138" i="8"/>
  <c r="Q138" i="8"/>
  <c r="Y139" i="8"/>
  <c r="I139" i="8"/>
  <c r="J139" i="8"/>
  <c r="L139" i="8"/>
  <c r="M139" i="8"/>
  <c r="N139" i="8"/>
  <c r="Q139" i="8"/>
  <c r="Y140" i="8"/>
  <c r="I140" i="8"/>
  <c r="J140" i="8"/>
  <c r="L140" i="8"/>
  <c r="M140" i="8"/>
  <c r="N140" i="8"/>
  <c r="Q140" i="8"/>
  <c r="Y141" i="8"/>
  <c r="I141" i="8"/>
  <c r="J141" i="8"/>
  <c r="L141" i="8"/>
  <c r="M141" i="8"/>
  <c r="N141" i="8"/>
  <c r="Q141" i="8"/>
  <c r="Y142" i="8"/>
  <c r="I142" i="8"/>
  <c r="J142" i="8"/>
  <c r="L142" i="8"/>
  <c r="M142" i="8"/>
  <c r="N142" i="8"/>
  <c r="Q142" i="8"/>
  <c r="Y143" i="8"/>
  <c r="I143" i="8"/>
  <c r="J143" i="8"/>
  <c r="L143" i="8"/>
  <c r="M143" i="8"/>
  <c r="N143" i="8"/>
  <c r="Q143" i="8"/>
  <c r="Y144" i="8"/>
  <c r="I144" i="8"/>
  <c r="J144" i="8"/>
  <c r="L144" i="8"/>
  <c r="M144" i="8"/>
  <c r="N144" i="8"/>
  <c r="Q144" i="8"/>
  <c r="Y145" i="8"/>
  <c r="I145" i="8"/>
  <c r="J145" i="8"/>
  <c r="L145" i="8"/>
  <c r="M145" i="8"/>
  <c r="N145" i="8"/>
  <c r="Q145" i="8"/>
  <c r="Y146" i="8"/>
  <c r="I146" i="8"/>
  <c r="J146" i="8"/>
  <c r="L146" i="8"/>
  <c r="M146" i="8"/>
  <c r="N146" i="8"/>
  <c r="Q146" i="8"/>
  <c r="Y147" i="8"/>
  <c r="I147" i="8"/>
  <c r="J147" i="8"/>
  <c r="L147" i="8"/>
  <c r="M147" i="8"/>
  <c r="N147" i="8"/>
  <c r="Q147" i="8"/>
  <c r="Y148" i="8"/>
  <c r="I148" i="8"/>
  <c r="J148" i="8"/>
  <c r="L148" i="8"/>
  <c r="M148" i="8"/>
  <c r="N148" i="8"/>
  <c r="Q148" i="8"/>
  <c r="Y149" i="8"/>
  <c r="I149" i="8"/>
  <c r="J149" i="8"/>
  <c r="L149" i="8"/>
  <c r="M149" i="8"/>
  <c r="N149" i="8"/>
  <c r="Q149" i="8"/>
  <c r="Y150" i="8"/>
  <c r="I150" i="8"/>
  <c r="J150" i="8"/>
  <c r="L150" i="8"/>
  <c r="M150" i="8"/>
  <c r="N150" i="8"/>
  <c r="Q150" i="8"/>
  <c r="Y151" i="8"/>
  <c r="I151" i="8"/>
  <c r="J151" i="8"/>
  <c r="L151" i="8"/>
  <c r="M151" i="8"/>
  <c r="N151" i="8"/>
  <c r="Q151" i="8"/>
  <c r="Y152" i="8"/>
  <c r="I152" i="8"/>
  <c r="J152" i="8"/>
  <c r="L152" i="8"/>
  <c r="M152" i="8"/>
  <c r="N152" i="8"/>
  <c r="Q152" i="8"/>
  <c r="Y153" i="8"/>
  <c r="I153" i="8"/>
  <c r="J153" i="8"/>
  <c r="L153" i="8"/>
  <c r="M153" i="8"/>
  <c r="N153" i="8"/>
  <c r="Q153" i="8"/>
  <c r="Y154" i="8"/>
  <c r="I154" i="8"/>
  <c r="J154" i="8"/>
  <c r="L154" i="8"/>
  <c r="M154" i="8"/>
  <c r="N154" i="8"/>
  <c r="Q154" i="8"/>
  <c r="Y155" i="8"/>
  <c r="I155" i="8"/>
  <c r="J155" i="8"/>
  <c r="L155" i="8"/>
  <c r="M155" i="8"/>
  <c r="N155" i="8"/>
  <c r="Q155" i="8"/>
  <c r="Y156" i="8"/>
  <c r="I156" i="8"/>
  <c r="J156" i="8"/>
  <c r="L156" i="8"/>
  <c r="M156" i="8"/>
  <c r="N156" i="8"/>
  <c r="Q156" i="8"/>
  <c r="Y157" i="8"/>
  <c r="I157" i="8"/>
  <c r="J157" i="8"/>
  <c r="L157" i="8"/>
  <c r="M157" i="8"/>
  <c r="N157" i="8"/>
  <c r="Q157" i="8"/>
  <c r="Y158" i="8"/>
  <c r="I158" i="8"/>
  <c r="J158" i="8"/>
  <c r="L158" i="8"/>
  <c r="M158" i="8"/>
  <c r="N158" i="8"/>
  <c r="Q158" i="8"/>
  <c r="Y159" i="8"/>
  <c r="I159" i="8"/>
  <c r="J159" i="8"/>
  <c r="L159" i="8"/>
  <c r="M159" i="8"/>
  <c r="N159" i="8"/>
  <c r="Q159" i="8"/>
  <c r="Y160" i="8"/>
  <c r="I160" i="8"/>
  <c r="J160" i="8"/>
  <c r="L160" i="8"/>
  <c r="M160" i="8"/>
  <c r="N160" i="8"/>
  <c r="Q160" i="8"/>
  <c r="Y161" i="8"/>
  <c r="I161" i="8"/>
  <c r="J161" i="8"/>
  <c r="L161" i="8"/>
  <c r="M161" i="8"/>
  <c r="N161" i="8"/>
  <c r="Q161" i="8"/>
  <c r="Y162" i="8"/>
  <c r="I162" i="8"/>
  <c r="J162" i="8"/>
  <c r="L162" i="8"/>
  <c r="M162" i="8"/>
  <c r="N162" i="8"/>
  <c r="Q162" i="8"/>
  <c r="Y163" i="8"/>
  <c r="I163" i="8"/>
  <c r="J163" i="8"/>
  <c r="L163" i="8"/>
  <c r="M163" i="8"/>
  <c r="N163" i="8"/>
  <c r="Q163" i="8"/>
  <c r="Y164" i="8"/>
  <c r="I164" i="8"/>
  <c r="J164" i="8"/>
  <c r="L164" i="8"/>
  <c r="M164" i="8"/>
  <c r="N164" i="8"/>
  <c r="Q164" i="8"/>
  <c r="Y165" i="8"/>
  <c r="I165" i="8"/>
  <c r="J165" i="8"/>
  <c r="L165" i="8"/>
  <c r="M165" i="8"/>
  <c r="N165" i="8"/>
  <c r="Q165" i="8"/>
  <c r="Y166" i="8"/>
  <c r="I166" i="8"/>
  <c r="J166" i="8"/>
  <c r="L166" i="8"/>
  <c r="M166" i="8"/>
  <c r="N166" i="8"/>
  <c r="Q166" i="8"/>
  <c r="Y167" i="8"/>
  <c r="I167" i="8"/>
  <c r="J167" i="8"/>
  <c r="L167" i="8"/>
  <c r="M167" i="8"/>
  <c r="N167" i="8"/>
  <c r="Q167" i="8"/>
  <c r="Y168" i="8"/>
  <c r="I168" i="8"/>
  <c r="J168" i="8"/>
  <c r="L168" i="8"/>
  <c r="M168" i="8"/>
  <c r="N168" i="8"/>
  <c r="Q168" i="8"/>
  <c r="Y169" i="8"/>
  <c r="I169" i="8"/>
  <c r="J169" i="8"/>
  <c r="L169" i="8"/>
  <c r="M169" i="8"/>
  <c r="N169" i="8"/>
  <c r="Q169" i="8"/>
  <c r="Y170" i="8"/>
  <c r="I170" i="8"/>
  <c r="J170" i="8"/>
  <c r="L170" i="8"/>
  <c r="M170" i="8"/>
  <c r="N170" i="8"/>
  <c r="Q170" i="8"/>
  <c r="Y171" i="8"/>
  <c r="I171" i="8"/>
  <c r="J171" i="8"/>
  <c r="L171" i="8"/>
  <c r="M171" i="8"/>
  <c r="N171" i="8"/>
  <c r="Q171" i="8"/>
  <c r="Y172" i="8"/>
  <c r="I172" i="8"/>
  <c r="J172" i="8"/>
  <c r="L172" i="8"/>
  <c r="M172" i="8"/>
  <c r="N172" i="8"/>
  <c r="Q172" i="8"/>
  <c r="Y173" i="8"/>
  <c r="I173" i="8"/>
  <c r="J173" i="8"/>
  <c r="L173" i="8"/>
  <c r="M173" i="8"/>
  <c r="N173" i="8"/>
  <c r="Q173" i="8"/>
  <c r="Y174" i="8"/>
  <c r="I174" i="8"/>
  <c r="J174" i="8"/>
  <c r="L174" i="8"/>
  <c r="M174" i="8"/>
  <c r="N174" i="8"/>
  <c r="Q174" i="8"/>
  <c r="Y175" i="8"/>
  <c r="I175" i="8"/>
  <c r="J175" i="8"/>
  <c r="L175" i="8"/>
  <c r="M175" i="8"/>
  <c r="N175" i="8"/>
  <c r="Q175" i="8"/>
  <c r="Y176" i="8"/>
  <c r="I176" i="8"/>
  <c r="J176" i="8"/>
  <c r="L176" i="8"/>
  <c r="M176" i="8"/>
  <c r="N176" i="8"/>
  <c r="Q176" i="8"/>
  <c r="Y177" i="8"/>
  <c r="I177" i="8"/>
  <c r="J177" i="8"/>
  <c r="L177" i="8"/>
  <c r="M177" i="8"/>
  <c r="N177" i="8"/>
  <c r="Q177" i="8"/>
  <c r="Y178" i="8"/>
  <c r="I178" i="8"/>
  <c r="J178" i="8"/>
  <c r="L178" i="8"/>
  <c r="M178" i="8"/>
  <c r="N178" i="8"/>
  <c r="Q178" i="8"/>
  <c r="Y179" i="8"/>
  <c r="I179" i="8"/>
  <c r="J179" i="8"/>
  <c r="L179" i="8"/>
  <c r="M179" i="8"/>
  <c r="N179" i="8"/>
  <c r="Q179" i="8"/>
  <c r="Y180" i="8"/>
  <c r="I180" i="8"/>
  <c r="J180" i="8"/>
  <c r="L180" i="8"/>
  <c r="M180" i="8"/>
  <c r="N180" i="8"/>
  <c r="Q180" i="8"/>
  <c r="Y181" i="8"/>
  <c r="I181" i="8"/>
  <c r="J181" i="8"/>
  <c r="L181" i="8"/>
  <c r="M181" i="8"/>
  <c r="N181" i="8"/>
  <c r="Q181" i="8"/>
  <c r="Y182" i="8"/>
  <c r="I182" i="8"/>
  <c r="J182" i="8"/>
  <c r="L182" i="8"/>
  <c r="M182" i="8"/>
  <c r="N182" i="8"/>
  <c r="Q182" i="8"/>
  <c r="Y183" i="8"/>
  <c r="I183" i="8"/>
  <c r="J183" i="8"/>
  <c r="L183" i="8"/>
  <c r="M183" i="8"/>
  <c r="N183" i="8"/>
  <c r="Q183" i="8"/>
  <c r="Y184" i="8"/>
  <c r="I184" i="8"/>
  <c r="J184" i="8"/>
  <c r="L184" i="8"/>
  <c r="M184" i="8"/>
  <c r="N184" i="8"/>
  <c r="Q184" i="8"/>
  <c r="Y185" i="8"/>
  <c r="I185" i="8"/>
  <c r="J185" i="8"/>
  <c r="L185" i="8"/>
  <c r="M185" i="8"/>
  <c r="N185" i="8"/>
  <c r="Q185" i="8"/>
  <c r="Y186" i="8"/>
  <c r="I186" i="8"/>
  <c r="J186" i="8"/>
  <c r="L186" i="8"/>
  <c r="M186" i="8"/>
  <c r="N186" i="8"/>
  <c r="Q186" i="8"/>
  <c r="Y187" i="8"/>
  <c r="I187" i="8"/>
  <c r="J187" i="8"/>
  <c r="L187" i="8"/>
  <c r="M187" i="8"/>
  <c r="N187" i="8"/>
  <c r="Q187" i="8"/>
  <c r="Y188" i="8"/>
  <c r="I188" i="8"/>
  <c r="J188" i="8"/>
  <c r="L188" i="8"/>
  <c r="M188" i="8"/>
  <c r="N188" i="8"/>
  <c r="Q188" i="8"/>
  <c r="Y189" i="8"/>
  <c r="I189" i="8"/>
  <c r="J189" i="8"/>
  <c r="L189" i="8"/>
  <c r="M189" i="8"/>
  <c r="N189" i="8"/>
  <c r="Q189" i="8"/>
  <c r="Y190" i="8"/>
  <c r="I190" i="8"/>
  <c r="J190" i="8"/>
  <c r="L190" i="8"/>
  <c r="M190" i="8"/>
  <c r="N190" i="8"/>
  <c r="Q190" i="8"/>
  <c r="Y191" i="8"/>
  <c r="I191" i="8"/>
  <c r="J191" i="8"/>
  <c r="L191" i="8"/>
  <c r="M191" i="8"/>
  <c r="N191" i="8"/>
  <c r="Q191" i="8"/>
  <c r="Y192" i="8"/>
  <c r="I192" i="8"/>
  <c r="J192" i="8"/>
  <c r="L192" i="8"/>
  <c r="M192" i="8"/>
  <c r="N192" i="8"/>
  <c r="Q192" i="8"/>
  <c r="Y193" i="8"/>
  <c r="I193" i="8"/>
  <c r="J193" i="8"/>
  <c r="L193" i="8"/>
  <c r="M193" i="8"/>
  <c r="N193" i="8"/>
  <c r="Q193" i="8"/>
  <c r="Y194" i="8"/>
  <c r="I194" i="8"/>
  <c r="J194" i="8"/>
  <c r="L194" i="8"/>
  <c r="M194" i="8"/>
  <c r="N194" i="8"/>
  <c r="Q194" i="8"/>
  <c r="Y195" i="8"/>
  <c r="I195" i="8"/>
  <c r="J195" i="8"/>
  <c r="L195" i="8"/>
  <c r="M195" i="8"/>
  <c r="N195" i="8"/>
  <c r="Q195" i="8"/>
  <c r="Y196" i="8"/>
  <c r="I196" i="8"/>
  <c r="J196" i="8"/>
  <c r="L196" i="8"/>
  <c r="M196" i="8"/>
  <c r="N196" i="8"/>
  <c r="Q196" i="8"/>
  <c r="Y197" i="8"/>
  <c r="I197" i="8"/>
  <c r="J197" i="8"/>
  <c r="L197" i="8"/>
  <c r="M197" i="8"/>
  <c r="N197" i="8"/>
  <c r="Q197" i="8"/>
  <c r="Y198" i="8"/>
  <c r="I198" i="8"/>
  <c r="J198" i="8"/>
  <c r="L198" i="8"/>
  <c r="M198" i="8"/>
  <c r="N198" i="8"/>
  <c r="Q198" i="8"/>
  <c r="Y199" i="8"/>
  <c r="I199" i="8"/>
  <c r="J199" i="8"/>
  <c r="L199" i="8"/>
  <c r="M199" i="8"/>
  <c r="N199" i="8"/>
  <c r="Q199" i="8"/>
  <c r="Y200" i="8"/>
  <c r="I200" i="8"/>
  <c r="J200" i="8"/>
  <c r="L200" i="8"/>
  <c r="M200" i="8"/>
  <c r="N200" i="8"/>
  <c r="Q200" i="8"/>
  <c r="Y201" i="8"/>
  <c r="I201" i="8"/>
  <c r="J201" i="8"/>
  <c r="L201" i="8"/>
  <c r="M201" i="8"/>
  <c r="N201" i="8"/>
  <c r="Q201" i="8"/>
  <c r="Y202" i="8"/>
  <c r="I202" i="8"/>
  <c r="J202" i="8"/>
  <c r="L202" i="8"/>
  <c r="M202" i="8"/>
  <c r="N202" i="8"/>
  <c r="Q202" i="8"/>
  <c r="Y203" i="8"/>
  <c r="I203" i="8"/>
  <c r="J203" i="8"/>
  <c r="L203" i="8"/>
  <c r="M203" i="8"/>
  <c r="N203" i="8"/>
  <c r="Q203" i="8"/>
  <c r="Y204" i="8"/>
  <c r="I204" i="8"/>
  <c r="J204" i="8"/>
  <c r="L204" i="8"/>
  <c r="M204" i="8"/>
  <c r="N204" i="8"/>
  <c r="Q204" i="8"/>
  <c r="Y205" i="8"/>
  <c r="I205" i="8"/>
  <c r="J205" i="8"/>
  <c r="L205" i="8"/>
  <c r="M205" i="8"/>
  <c r="N205" i="8"/>
  <c r="Q205" i="8"/>
  <c r="Y206" i="8"/>
  <c r="I206" i="8"/>
  <c r="J206" i="8"/>
  <c r="L206" i="8"/>
  <c r="M206" i="8"/>
  <c r="N206" i="8"/>
  <c r="Q206" i="8"/>
  <c r="Y207" i="8"/>
  <c r="I207" i="8"/>
  <c r="J207" i="8"/>
  <c r="L207" i="8"/>
  <c r="M207" i="8"/>
  <c r="N207" i="8"/>
  <c r="Q207" i="8"/>
  <c r="Y208" i="8"/>
  <c r="I208" i="8"/>
  <c r="J208" i="8"/>
  <c r="L208" i="8"/>
  <c r="M208" i="8"/>
  <c r="N208" i="8"/>
  <c r="Q208" i="8"/>
  <c r="Y209" i="8"/>
  <c r="I209" i="8"/>
  <c r="J209" i="8"/>
  <c r="L209" i="8"/>
  <c r="M209" i="8"/>
  <c r="N209" i="8"/>
  <c r="Q209" i="8"/>
  <c r="Y210" i="8"/>
  <c r="I210" i="8"/>
  <c r="J210" i="8"/>
  <c r="L210" i="8"/>
  <c r="M210" i="8"/>
  <c r="N210" i="8"/>
  <c r="Q210" i="8"/>
  <c r="Y211" i="8"/>
  <c r="I211" i="8"/>
  <c r="J211" i="8"/>
  <c r="L211" i="8"/>
  <c r="M211" i="8"/>
  <c r="N211" i="8"/>
  <c r="Q211" i="8"/>
  <c r="Y212" i="8"/>
  <c r="I212" i="8"/>
  <c r="J212" i="8"/>
  <c r="L212" i="8"/>
  <c r="M212" i="8"/>
  <c r="N212" i="8"/>
  <c r="Q212" i="8"/>
  <c r="Y213" i="8"/>
  <c r="I213" i="8"/>
  <c r="J213" i="8"/>
  <c r="L213" i="8"/>
  <c r="M213" i="8"/>
  <c r="N213" i="8"/>
  <c r="Q213" i="8"/>
  <c r="Y214" i="8"/>
  <c r="I214" i="8"/>
  <c r="J214" i="8"/>
  <c r="L214" i="8"/>
  <c r="M214" i="8"/>
  <c r="N214" i="8"/>
  <c r="Q214" i="8"/>
  <c r="Y215" i="8"/>
  <c r="I215" i="8"/>
  <c r="J215" i="8"/>
  <c r="L215" i="8"/>
  <c r="M215" i="8"/>
  <c r="N215" i="8"/>
  <c r="Q215" i="8"/>
  <c r="Y216" i="8"/>
  <c r="I216" i="8"/>
  <c r="J216" i="8"/>
  <c r="L216" i="8"/>
  <c r="M216" i="8"/>
  <c r="N216" i="8"/>
  <c r="Q216" i="8"/>
  <c r="Y217" i="8"/>
  <c r="I217" i="8"/>
  <c r="J217" i="8"/>
  <c r="L217" i="8"/>
  <c r="M217" i="8"/>
  <c r="N217" i="8"/>
  <c r="Q217" i="8"/>
  <c r="Q4" i="8"/>
  <c r="N4" i="8"/>
  <c r="M4" i="8"/>
  <c r="L4" i="8"/>
  <c r="Y4" i="8"/>
  <c r="I4" i="8"/>
  <c r="J4" i="8"/>
  <c r="P222" i="1"/>
  <c r="M222" i="1"/>
  <c r="M224" i="1"/>
  <c r="M225" i="1"/>
  <c r="M226" i="1"/>
  <c r="M227" i="1"/>
  <c r="M228" i="1"/>
  <c r="M229" i="1"/>
  <c r="M230" i="1"/>
  <c r="M231" i="1"/>
  <c r="M232" i="1"/>
  <c r="M233" i="1"/>
  <c r="M234" i="1"/>
  <c r="M235" i="1"/>
  <c r="R47" i="12"/>
  <c r="R180" i="12"/>
  <c r="U220" i="12"/>
  <c r="B2" i="12"/>
  <c r="C2" i="12"/>
  <c r="D2" i="12"/>
  <c r="E2" i="12"/>
  <c r="F2" i="12"/>
  <c r="G2" i="12"/>
  <c r="H2" i="12"/>
  <c r="I2" i="12"/>
  <c r="J2" i="12"/>
  <c r="K2" i="12"/>
  <c r="L2" i="12"/>
  <c r="M2" i="12"/>
  <c r="N2" i="12"/>
  <c r="O2" i="12"/>
  <c r="P2" i="12"/>
  <c r="Q2" i="12"/>
  <c r="R2" i="12"/>
  <c r="S2" i="12"/>
  <c r="T2" i="12"/>
  <c r="U2" i="12"/>
  <c r="S47" i="12"/>
  <c r="T47" i="12"/>
  <c r="U47" i="12"/>
  <c r="S180" i="12"/>
  <c r="T180" i="12"/>
  <c r="U180" i="12"/>
  <c r="B6" i="12"/>
  <c r="I6" i="12"/>
  <c r="B7" i="12"/>
  <c r="I7" i="12"/>
  <c r="B8" i="12"/>
  <c r="I8" i="12"/>
  <c r="B9" i="12"/>
  <c r="I9" i="12"/>
  <c r="B10" i="12"/>
  <c r="I10" i="12"/>
  <c r="B11" i="12"/>
  <c r="I11" i="12"/>
  <c r="B12" i="12"/>
  <c r="I12" i="12"/>
  <c r="B13" i="12"/>
  <c r="I13" i="12"/>
  <c r="B14" i="12"/>
  <c r="I14" i="12"/>
  <c r="B15" i="12"/>
  <c r="I15" i="12"/>
  <c r="B16" i="12"/>
  <c r="I16" i="12"/>
  <c r="B17" i="12"/>
  <c r="I17" i="12"/>
  <c r="B18" i="12"/>
  <c r="I18" i="12"/>
  <c r="B19" i="12"/>
  <c r="I19" i="12"/>
  <c r="B20" i="12"/>
  <c r="I20" i="12"/>
  <c r="B21" i="12"/>
  <c r="I21" i="12"/>
  <c r="B22" i="12"/>
  <c r="I22" i="12"/>
  <c r="B23" i="12"/>
  <c r="I23" i="12"/>
  <c r="B24" i="12"/>
  <c r="I24" i="12"/>
  <c r="B25" i="12"/>
  <c r="I25" i="12"/>
  <c r="B26" i="12"/>
  <c r="I26" i="12"/>
  <c r="B27" i="12"/>
  <c r="I27" i="12"/>
  <c r="B28" i="12"/>
  <c r="I28" i="12"/>
  <c r="B29" i="12"/>
  <c r="I29" i="12"/>
  <c r="B30" i="12"/>
  <c r="I30" i="12"/>
  <c r="B31" i="12"/>
  <c r="I31" i="12"/>
  <c r="B32" i="12"/>
  <c r="I32" i="12"/>
  <c r="B33" i="12"/>
  <c r="I33" i="12"/>
  <c r="B34" i="12"/>
  <c r="I34" i="12"/>
  <c r="B35" i="12"/>
  <c r="I35" i="12"/>
  <c r="B36" i="12"/>
  <c r="I36" i="12"/>
  <c r="B37" i="12"/>
  <c r="I37" i="12"/>
  <c r="B38" i="12"/>
  <c r="I38" i="12"/>
  <c r="B39" i="12"/>
  <c r="I39" i="12"/>
  <c r="B40" i="12"/>
  <c r="I40" i="12"/>
  <c r="B41" i="12"/>
  <c r="I41" i="12"/>
  <c r="B42" i="12"/>
  <c r="I42" i="12"/>
  <c r="B43" i="12"/>
  <c r="I43" i="12"/>
  <c r="B44" i="12"/>
  <c r="I44" i="12"/>
  <c r="B45" i="12"/>
  <c r="I45" i="12"/>
  <c r="B46" i="12"/>
  <c r="I46" i="12"/>
  <c r="B47" i="12"/>
  <c r="I47" i="12"/>
  <c r="B48" i="12"/>
  <c r="I48" i="12"/>
  <c r="B49" i="12"/>
  <c r="I49" i="12"/>
  <c r="B50" i="12"/>
  <c r="I50" i="12"/>
  <c r="B51" i="12"/>
  <c r="I51" i="12"/>
  <c r="B52" i="12"/>
  <c r="I52" i="12"/>
  <c r="B53" i="12"/>
  <c r="I53" i="12"/>
  <c r="B54" i="12"/>
  <c r="I54" i="12"/>
  <c r="B55" i="12"/>
  <c r="I55" i="12"/>
  <c r="B56" i="12"/>
  <c r="I56" i="12"/>
  <c r="B57" i="12"/>
  <c r="I57" i="12"/>
  <c r="B58" i="12"/>
  <c r="I58" i="12"/>
  <c r="B59" i="12"/>
  <c r="I59" i="12"/>
  <c r="B60" i="12"/>
  <c r="I60" i="12"/>
  <c r="B61" i="12"/>
  <c r="I61" i="12"/>
  <c r="B62" i="12"/>
  <c r="I62" i="12"/>
  <c r="B63" i="12"/>
  <c r="I63" i="12"/>
  <c r="B64" i="12"/>
  <c r="I64" i="12"/>
  <c r="B65" i="12"/>
  <c r="I65" i="12"/>
  <c r="B66" i="12"/>
  <c r="I66" i="12"/>
  <c r="B67" i="12"/>
  <c r="I67" i="12"/>
  <c r="B68" i="12"/>
  <c r="I68" i="12"/>
  <c r="B69" i="12"/>
  <c r="I69" i="12"/>
  <c r="B70" i="12"/>
  <c r="I70" i="12"/>
  <c r="B71" i="12"/>
  <c r="I71" i="12"/>
  <c r="B72" i="12"/>
  <c r="I72" i="12"/>
  <c r="B73" i="12"/>
  <c r="I73" i="12"/>
  <c r="B74" i="12"/>
  <c r="I74" i="12"/>
  <c r="B75" i="12"/>
  <c r="I75" i="12"/>
  <c r="B76" i="12"/>
  <c r="I76" i="12"/>
  <c r="B77" i="12"/>
  <c r="I77" i="12"/>
  <c r="B78" i="12"/>
  <c r="I78" i="12"/>
  <c r="B79" i="12"/>
  <c r="I79" i="12"/>
  <c r="B80" i="12"/>
  <c r="I80" i="12"/>
  <c r="B81" i="12"/>
  <c r="I81" i="12"/>
  <c r="B82" i="12"/>
  <c r="I82" i="12"/>
  <c r="B83" i="12"/>
  <c r="I83" i="12"/>
  <c r="B84" i="12"/>
  <c r="I84" i="12"/>
  <c r="B85" i="12"/>
  <c r="I85" i="12"/>
  <c r="B86" i="12"/>
  <c r="I86" i="12"/>
  <c r="B87" i="12"/>
  <c r="I87" i="12"/>
  <c r="B88" i="12"/>
  <c r="I88" i="12"/>
  <c r="B89" i="12"/>
  <c r="I89" i="12"/>
  <c r="B90" i="12"/>
  <c r="I90" i="12"/>
  <c r="B91" i="12"/>
  <c r="I91" i="12"/>
  <c r="B92" i="12"/>
  <c r="I92" i="12"/>
  <c r="B93" i="12"/>
  <c r="I93" i="12"/>
  <c r="B94" i="12"/>
  <c r="I94" i="12"/>
  <c r="B95" i="12"/>
  <c r="I95" i="12"/>
  <c r="B96" i="12"/>
  <c r="I96" i="12"/>
  <c r="B97" i="12"/>
  <c r="I97" i="12"/>
  <c r="B98" i="12"/>
  <c r="I98" i="12"/>
  <c r="B99" i="12"/>
  <c r="I99" i="12"/>
  <c r="B100" i="12"/>
  <c r="I100" i="12"/>
  <c r="B101" i="12"/>
  <c r="I101" i="12"/>
  <c r="B102" i="12"/>
  <c r="I102" i="12"/>
  <c r="B103" i="12"/>
  <c r="I103" i="12"/>
  <c r="B104" i="12"/>
  <c r="I104" i="12"/>
  <c r="B105" i="12"/>
  <c r="I105" i="12"/>
  <c r="B106" i="12"/>
  <c r="I106" i="12"/>
  <c r="B107" i="12"/>
  <c r="I107" i="12"/>
  <c r="B108" i="12"/>
  <c r="I108" i="12"/>
  <c r="B109" i="12"/>
  <c r="I109" i="12"/>
  <c r="B110" i="12"/>
  <c r="I110" i="12"/>
  <c r="B111" i="12"/>
  <c r="I111" i="12"/>
  <c r="B112" i="12"/>
  <c r="I112" i="12"/>
  <c r="B113" i="12"/>
  <c r="I113" i="12"/>
  <c r="B114" i="12"/>
  <c r="I114" i="12"/>
  <c r="B115" i="12"/>
  <c r="I115" i="12"/>
  <c r="B116" i="12"/>
  <c r="I116" i="12"/>
  <c r="B117" i="12"/>
  <c r="I117" i="12"/>
  <c r="B118" i="12"/>
  <c r="I118" i="12"/>
  <c r="B119" i="12"/>
  <c r="I119" i="12"/>
  <c r="B120" i="12"/>
  <c r="I120" i="12"/>
  <c r="B121" i="12"/>
  <c r="I121" i="12"/>
  <c r="B122" i="12"/>
  <c r="I122" i="12"/>
  <c r="B123" i="12"/>
  <c r="I123" i="12"/>
  <c r="B124" i="12"/>
  <c r="I124" i="12"/>
  <c r="B125" i="12"/>
  <c r="I125" i="12"/>
  <c r="B126" i="12"/>
  <c r="I126" i="12"/>
  <c r="B127" i="12"/>
  <c r="I127" i="12"/>
  <c r="B128" i="12"/>
  <c r="I128" i="12"/>
  <c r="B129" i="12"/>
  <c r="I129" i="12"/>
  <c r="B130" i="12"/>
  <c r="I130" i="12"/>
  <c r="B131" i="12"/>
  <c r="I131" i="12"/>
  <c r="B132" i="12"/>
  <c r="I132" i="12"/>
  <c r="B133" i="12"/>
  <c r="I133" i="12"/>
  <c r="B134" i="12"/>
  <c r="I134" i="12"/>
  <c r="B135" i="12"/>
  <c r="I135" i="12"/>
  <c r="B136" i="12"/>
  <c r="I136" i="12"/>
  <c r="B137" i="12"/>
  <c r="I137" i="12"/>
  <c r="B138" i="12"/>
  <c r="I138" i="12"/>
  <c r="B139" i="12"/>
  <c r="I139" i="12"/>
  <c r="B140" i="12"/>
  <c r="I140" i="12"/>
  <c r="B141" i="12"/>
  <c r="I141" i="12"/>
  <c r="B142" i="12"/>
  <c r="I142" i="12"/>
  <c r="B143" i="12"/>
  <c r="I143" i="12"/>
  <c r="B144" i="12"/>
  <c r="I144" i="12"/>
  <c r="B145" i="12"/>
  <c r="I145" i="12"/>
  <c r="B146" i="12"/>
  <c r="I146" i="12"/>
  <c r="B147" i="12"/>
  <c r="I147" i="12"/>
  <c r="B148" i="12"/>
  <c r="I148" i="12"/>
  <c r="B149" i="12"/>
  <c r="I149" i="12"/>
  <c r="B150" i="12"/>
  <c r="I150" i="12"/>
  <c r="B151" i="12"/>
  <c r="I151" i="12"/>
  <c r="B152" i="12"/>
  <c r="I152" i="12"/>
  <c r="B153" i="12"/>
  <c r="I153" i="12"/>
  <c r="B154" i="12"/>
  <c r="I154" i="12"/>
  <c r="B155" i="12"/>
  <c r="I155" i="12"/>
  <c r="B156" i="12"/>
  <c r="I156" i="12"/>
  <c r="B157" i="12"/>
  <c r="I157" i="12"/>
  <c r="B158" i="12"/>
  <c r="I158" i="12"/>
  <c r="B159" i="12"/>
  <c r="I159" i="12"/>
  <c r="B160" i="12"/>
  <c r="I160" i="12"/>
  <c r="B161" i="12"/>
  <c r="I161" i="12"/>
  <c r="B162" i="12"/>
  <c r="I162" i="12"/>
  <c r="B163" i="12"/>
  <c r="I163" i="12"/>
  <c r="B164" i="12"/>
  <c r="I164" i="12"/>
  <c r="B165" i="12"/>
  <c r="I165" i="12"/>
  <c r="B166" i="12"/>
  <c r="I166" i="12"/>
  <c r="B167" i="12"/>
  <c r="I167" i="12"/>
  <c r="B168" i="12"/>
  <c r="I168" i="12"/>
  <c r="B169" i="12"/>
  <c r="I169" i="12"/>
  <c r="B170" i="12"/>
  <c r="I170" i="12"/>
  <c r="B171" i="12"/>
  <c r="I171" i="12"/>
  <c r="B172" i="12"/>
  <c r="I172" i="12"/>
  <c r="B173" i="12"/>
  <c r="I173" i="12"/>
  <c r="B174" i="12"/>
  <c r="I174" i="12"/>
  <c r="B175" i="12"/>
  <c r="I175" i="12"/>
  <c r="B176" i="12"/>
  <c r="I176" i="12"/>
  <c r="B177" i="12"/>
  <c r="I177" i="12"/>
  <c r="B178" i="12"/>
  <c r="I178" i="12"/>
  <c r="B179" i="12"/>
  <c r="I179" i="12"/>
  <c r="B180" i="12"/>
  <c r="I180" i="12"/>
  <c r="B181" i="12"/>
  <c r="I181" i="12"/>
  <c r="B182" i="12"/>
  <c r="I182" i="12"/>
  <c r="B183" i="12"/>
  <c r="I183" i="12"/>
  <c r="B184" i="12"/>
  <c r="I184" i="12"/>
  <c r="B185" i="12"/>
  <c r="I185" i="12"/>
  <c r="B186" i="12"/>
  <c r="I186" i="12"/>
  <c r="B187" i="12"/>
  <c r="I187" i="12"/>
  <c r="B188" i="12"/>
  <c r="I188" i="12"/>
  <c r="B189" i="12"/>
  <c r="I189" i="12"/>
  <c r="B190" i="12"/>
  <c r="I190" i="12"/>
  <c r="B191" i="12"/>
  <c r="I191" i="12"/>
  <c r="B192" i="12"/>
  <c r="I192" i="12"/>
  <c r="B193" i="12"/>
  <c r="I193" i="12"/>
  <c r="B194" i="12"/>
  <c r="I194" i="12"/>
  <c r="B195" i="12"/>
  <c r="I195" i="12"/>
  <c r="B196" i="12"/>
  <c r="I196" i="12"/>
  <c r="B197" i="12"/>
  <c r="I197" i="12"/>
  <c r="B198" i="12"/>
  <c r="I198" i="12"/>
  <c r="B199" i="12"/>
  <c r="I199" i="12"/>
  <c r="B200" i="12"/>
  <c r="I200" i="12"/>
  <c r="B201" i="12"/>
  <c r="I201" i="12"/>
  <c r="B202" i="12"/>
  <c r="I202" i="12"/>
  <c r="B203" i="12"/>
  <c r="I203" i="12"/>
  <c r="B204" i="12"/>
  <c r="I204" i="12"/>
  <c r="B205" i="12"/>
  <c r="I205" i="12"/>
  <c r="B206" i="12"/>
  <c r="I206" i="12"/>
  <c r="B207" i="12"/>
  <c r="I207" i="12"/>
  <c r="B208" i="12"/>
  <c r="I208" i="12"/>
  <c r="B209" i="12"/>
  <c r="I209" i="12"/>
  <c r="B210" i="12"/>
  <c r="I210" i="12"/>
  <c r="B211" i="12"/>
  <c r="I211" i="12"/>
  <c r="B212" i="12"/>
  <c r="I212" i="12"/>
  <c r="B213" i="12"/>
  <c r="I213" i="12"/>
  <c r="B214" i="12"/>
  <c r="I214" i="12"/>
  <c r="B215" i="12"/>
  <c r="I215" i="12"/>
  <c r="B216" i="12"/>
  <c r="I216" i="12"/>
  <c r="B217" i="12"/>
  <c r="I217" i="12"/>
  <c r="B218" i="12"/>
  <c r="I218" i="12"/>
  <c r="B220" i="12"/>
  <c r="I220" i="12"/>
  <c r="I5" i="12"/>
  <c r="B5" i="12"/>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4" i="8"/>
  <c r="J246" i="1"/>
  <c r="C7" i="1"/>
  <c r="M7" i="1"/>
  <c r="N7" i="1"/>
  <c r="O7" i="1"/>
  <c r="P7" i="1"/>
  <c r="T7" i="1"/>
  <c r="C8" i="1"/>
  <c r="M8" i="1"/>
  <c r="N8" i="1"/>
  <c r="O8" i="1"/>
  <c r="P8" i="1"/>
  <c r="T8" i="1"/>
  <c r="C9" i="1"/>
  <c r="M9" i="1"/>
  <c r="N9" i="1"/>
  <c r="O9" i="1"/>
  <c r="P9" i="1"/>
  <c r="T9" i="1"/>
  <c r="C10" i="1"/>
  <c r="M10" i="1"/>
  <c r="N10" i="1"/>
  <c r="O10" i="1"/>
  <c r="P10" i="1"/>
  <c r="T10" i="1"/>
  <c r="C11" i="1"/>
  <c r="M11" i="1"/>
  <c r="N11" i="1"/>
  <c r="O11" i="1"/>
  <c r="P11" i="1"/>
  <c r="T11" i="1"/>
  <c r="C12" i="1"/>
  <c r="M12" i="1"/>
  <c r="N12" i="1"/>
  <c r="O12" i="1"/>
  <c r="P12" i="1"/>
  <c r="T12" i="1"/>
  <c r="C13" i="1"/>
  <c r="M13" i="1"/>
  <c r="N13" i="1"/>
  <c r="O13" i="1"/>
  <c r="P13" i="1"/>
  <c r="T13" i="1"/>
  <c r="C14" i="1"/>
  <c r="M14" i="1"/>
  <c r="N14" i="1"/>
  <c r="O14" i="1"/>
  <c r="P14" i="1"/>
  <c r="T14" i="1"/>
  <c r="C15" i="1"/>
  <c r="M15" i="1"/>
  <c r="N15" i="1"/>
  <c r="O15" i="1"/>
  <c r="P15" i="1"/>
  <c r="T15" i="1"/>
  <c r="C16" i="1"/>
  <c r="M16" i="1"/>
  <c r="N16" i="1"/>
  <c r="O16" i="1"/>
  <c r="P16" i="1"/>
  <c r="T16" i="1"/>
  <c r="C17" i="1"/>
  <c r="M17" i="1"/>
  <c r="N17" i="1"/>
  <c r="O17" i="1"/>
  <c r="P17" i="1"/>
  <c r="T17" i="1"/>
  <c r="C18" i="1"/>
  <c r="M18" i="1"/>
  <c r="N18" i="1"/>
  <c r="O18" i="1"/>
  <c r="P18" i="1"/>
  <c r="T18" i="1"/>
  <c r="C19" i="1"/>
  <c r="M19" i="1"/>
  <c r="N19" i="1"/>
  <c r="O19" i="1"/>
  <c r="P19" i="1"/>
  <c r="T19" i="1"/>
  <c r="C20" i="1"/>
  <c r="M20" i="1"/>
  <c r="N20" i="1"/>
  <c r="O20" i="1"/>
  <c r="P20" i="1"/>
  <c r="T20" i="1"/>
  <c r="C21" i="1"/>
  <c r="M21" i="1"/>
  <c r="N21" i="1"/>
  <c r="O21" i="1"/>
  <c r="P21" i="1"/>
  <c r="T21" i="1"/>
  <c r="C22" i="1"/>
  <c r="M22" i="1"/>
  <c r="N22" i="1"/>
  <c r="O22" i="1"/>
  <c r="P22" i="1"/>
  <c r="T22" i="1"/>
  <c r="C23" i="1"/>
  <c r="M23" i="1"/>
  <c r="N23" i="1"/>
  <c r="O23" i="1"/>
  <c r="P23" i="1"/>
  <c r="T23" i="1"/>
  <c r="C24" i="1"/>
  <c r="M24" i="1"/>
  <c r="N24" i="1"/>
  <c r="O24" i="1"/>
  <c r="P24" i="1"/>
  <c r="T24" i="1"/>
  <c r="C25" i="1"/>
  <c r="M25" i="1"/>
  <c r="N25" i="1"/>
  <c r="O25" i="1"/>
  <c r="P25" i="1"/>
  <c r="T25" i="1"/>
  <c r="C26" i="1"/>
  <c r="M26" i="1"/>
  <c r="N26" i="1"/>
  <c r="O26" i="1"/>
  <c r="P26" i="1"/>
  <c r="T26" i="1"/>
  <c r="C27" i="1"/>
  <c r="M27" i="1"/>
  <c r="N27" i="1"/>
  <c r="O27" i="1"/>
  <c r="P27" i="1"/>
  <c r="T27" i="1"/>
  <c r="C28" i="1"/>
  <c r="M28" i="1"/>
  <c r="N28" i="1"/>
  <c r="O28" i="1"/>
  <c r="P28" i="1"/>
  <c r="T28" i="1"/>
  <c r="C29" i="1"/>
  <c r="M29" i="1"/>
  <c r="N29" i="1"/>
  <c r="O29" i="1"/>
  <c r="P29" i="1"/>
  <c r="T29" i="1"/>
  <c r="C30" i="1"/>
  <c r="M30" i="1"/>
  <c r="N30" i="1"/>
  <c r="O30" i="1"/>
  <c r="P30" i="1"/>
  <c r="T30" i="1"/>
  <c r="C31" i="1"/>
  <c r="M31" i="1"/>
  <c r="N31" i="1"/>
  <c r="O31" i="1"/>
  <c r="P31" i="1"/>
  <c r="T31" i="1"/>
  <c r="C32" i="1"/>
  <c r="M32" i="1"/>
  <c r="N32" i="1"/>
  <c r="O32" i="1"/>
  <c r="P32" i="1"/>
  <c r="T32" i="1"/>
  <c r="C33" i="1"/>
  <c r="M33" i="1"/>
  <c r="N33" i="1"/>
  <c r="O33" i="1"/>
  <c r="P33" i="1"/>
  <c r="T33" i="1"/>
  <c r="C34" i="1"/>
  <c r="M34" i="1"/>
  <c r="N34" i="1"/>
  <c r="O34" i="1"/>
  <c r="P34" i="1"/>
  <c r="T34" i="1"/>
  <c r="C35" i="1"/>
  <c r="M35" i="1"/>
  <c r="N35" i="1"/>
  <c r="O35" i="1"/>
  <c r="P35" i="1"/>
  <c r="T35" i="1"/>
  <c r="C36" i="1"/>
  <c r="M36" i="1"/>
  <c r="N36" i="1"/>
  <c r="O36" i="1"/>
  <c r="P36" i="1"/>
  <c r="T36" i="1"/>
  <c r="C37" i="1"/>
  <c r="M37" i="1"/>
  <c r="N37" i="1"/>
  <c r="O37" i="1"/>
  <c r="P37" i="1"/>
  <c r="T37" i="1"/>
  <c r="C38" i="1"/>
  <c r="M38" i="1"/>
  <c r="N38" i="1"/>
  <c r="O38" i="1"/>
  <c r="P38" i="1"/>
  <c r="T38" i="1"/>
  <c r="C39" i="1"/>
  <c r="M39" i="1"/>
  <c r="N39" i="1"/>
  <c r="O39" i="1"/>
  <c r="P39" i="1"/>
  <c r="T39" i="1"/>
  <c r="C40" i="1"/>
  <c r="M40" i="1"/>
  <c r="N40" i="1"/>
  <c r="O40" i="1"/>
  <c r="P40" i="1"/>
  <c r="T40" i="1"/>
  <c r="C41" i="1"/>
  <c r="M41" i="1"/>
  <c r="N41" i="1"/>
  <c r="O41" i="1"/>
  <c r="P41" i="1"/>
  <c r="T41" i="1"/>
  <c r="C42" i="1"/>
  <c r="M42" i="1"/>
  <c r="N42" i="1"/>
  <c r="O42" i="1"/>
  <c r="P42" i="1"/>
  <c r="T42" i="1"/>
  <c r="C43" i="1"/>
  <c r="M43" i="1"/>
  <c r="N43" i="1"/>
  <c r="O43" i="1"/>
  <c r="P43" i="1"/>
  <c r="T43" i="1"/>
  <c r="C44" i="1"/>
  <c r="M44" i="1"/>
  <c r="N44" i="1"/>
  <c r="O44" i="1"/>
  <c r="P44" i="1"/>
  <c r="T44" i="1"/>
  <c r="C45" i="1"/>
  <c r="M45" i="1"/>
  <c r="N45" i="1"/>
  <c r="O45" i="1"/>
  <c r="P45" i="1"/>
  <c r="T45" i="1"/>
  <c r="C46" i="1"/>
  <c r="M46" i="1"/>
  <c r="N46" i="1"/>
  <c r="O46" i="1"/>
  <c r="P46" i="1"/>
  <c r="T46" i="1"/>
  <c r="C47" i="1"/>
  <c r="M47" i="1"/>
  <c r="N47" i="1"/>
  <c r="O47" i="1"/>
  <c r="P47" i="1"/>
  <c r="T47" i="1"/>
  <c r="C48" i="1"/>
  <c r="M48" i="1"/>
  <c r="N48" i="1"/>
  <c r="O48" i="1"/>
  <c r="P48" i="1"/>
  <c r="T48" i="1"/>
  <c r="C49" i="1"/>
  <c r="M49" i="1"/>
  <c r="N49" i="1"/>
  <c r="O49" i="1"/>
  <c r="P49" i="1"/>
  <c r="T49" i="1"/>
  <c r="C50" i="1"/>
  <c r="M50" i="1"/>
  <c r="N50" i="1"/>
  <c r="O50" i="1"/>
  <c r="P50" i="1"/>
  <c r="T50" i="1"/>
  <c r="C51" i="1"/>
  <c r="M51" i="1"/>
  <c r="N51" i="1"/>
  <c r="O51" i="1"/>
  <c r="P51" i="1"/>
  <c r="T51" i="1"/>
  <c r="C52" i="1"/>
  <c r="M52" i="1"/>
  <c r="N52" i="1"/>
  <c r="O52" i="1"/>
  <c r="P52" i="1"/>
  <c r="T52" i="1"/>
  <c r="C53" i="1"/>
  <c r="M53" i="1"/>
  <c r="N53" i="1"/>
  <c r="O53" i="1"/>
  <c r="P53" i="1"/>
  <c r="T53" i="1"/>
  <c r="C54" i="1"/>
  <c r="M54" i="1"/>
  <c r="N54" i="1"/>
  <c r="O54" i="1"/>
  <c r="P54" i="1"/>
  <c r="T54" i="1"/>
  <c r="C55" i="1"/>
  <c r="M55" i="1"/>
  <c r="N55" i="1"/>
  <c r="O55" i="1"/>
  <c r="P55" i="1"/>
  <c r="T55" i="1"/>
  <c r="C56" i="1"/>
  <c r="M56" i="1"/>
  <c r="N56" i="1"/>
  <c r="O56" i="1"/>
  <c r="P56" i="1"/>
  <c r="T56" i="1"/>
  <c r="C57" i="1"/>
  <c r="M57" i="1"/>
  <c r="N57" i="1"/>
  <c r="O57" i="1"/>
  <c r="P57" i="1"/>
  <c r="T57" i="1"/>
  <c r="C58" i="1"/>
  <c r="M58" i="1"/>
  <c r="N58" i="1"/>
  <c r="O58" i="1"/>
  <c r="P58" i="1"/>
  <c r="T58" i="1"/>
  <c r="C59" i="1"/>
  <c r="M59" i="1"/>
  <c r="N59" i="1"/>
  <c r="O59" i="1"/>
  <c r="P59" i="1"/>
  <c r="T59" i="1"/>
  <c r="C60" i="1"/>
  <c r="M60" i="1"/>
  <c r="N60" i="1"/>
  <c r="O60" i="1"/>
  <c r="P60" i="1"/>
  <c r="T60" i="1"/>
  <c r="C61" i="1"/>
  <c r="M61" i="1"/>
  <c r="N61" i="1"/>
  <c r="O61" i="1"/>
  <c r="P61" i="1"/>
  <c r="T61" i="1"/>
  <c r="C62" i="1"/>
  <c r="M62" i="1"/>
  <c r="N62" i="1"/>
  <c r="O62" i="1"/>
  <c r="P62" i="1"/>
  <c r="T62" i="1"/>
  <c r="C63" i="1"/>
  <c r="M63" i="1"/>
  <c r="N63" i="1"/>
  <c r="O63" i="1"/>
  <c r="P63" i="1"/>
  <c r="T63" i="1"/>
  <c r="C64" i="1"/>
  <c r="M64" i="1"/>
  <c r="N64" i="1"/>
  <c r="O64" i="1"/>
  <c r="P64" i="1"/>
  <c r="T64" i="1"/>
  <c r="C65" i="1"/>
  <c r="M65" i="1"/>
  <c r="N65" i="1"/>
  <c r="O65" i="1"/>
  <c r="P65" i="1"/>
  <c r="T65" i="1"/>
  <c r="C66" i="1"/>
  <c r="M66" i="1"/>
  <c r="N66" i="1"/>
  <c r="O66" i="1"/>
  <c r="P66" i="1"/>
  <c r="T66" i="1"/>
  <c r="C67" i="1"/>
  <c r="M67" i="1"/>
  <c r="N67" i="1"/>
  <c r="O67" i="1"/>
  <c r="P67" i="1"/>
  <c r="T67" i="1"/>
  <c r="C68" i="1"/>
  <c r="M68" i="1"/>
  <c r="N68" i="1"/>
  <c r="O68" i="1"/>
  <c r="P68" i="1"/>
  <c r="T68" i="1"/>
  <c r="C69" i="1"/>
  <c r="M69" i="1"/>
  <c r="N69" i="1"/>
  <c r="O69" i="1"/>
  <c r="P69" i="1"/>
  <c r="T69" i="1"/>
  <c r="C70" i="1"/>
  <c r="M70" i="1"/>
  <c r="N70" i="1"/>
  <c r="O70" i="1"/>
  <c r="P70" i="1"/>
  <c r="T70" i="1"/>
  <c r="C71" i="1"/>
  <c r="M71" i="1"/>
  <c r="N71" i="1"/>
  <c r="O71" i="1"/>
  <c r="P71" i="1"/>
  <c r="T71" i="1"/>
  <c r="C72" i="1"/>
  <c r="M72" i="1"/>
  <c r="N72" i="1"/>
  <c r="O72" i="1"/>
  <c r="P72" i="1"/>
  <c r="T72" i="1"/>
  <c r="C73" i="1"/>
  <c r="M73" i="1"/>
  <c r="N73" i="1"/>
  <c r="O73" i="1"/>
  <c r="P73" i="1"/>
  <c r="T73" i="1"/>
  <c r="C74" i="1"/>
  <c r="M74" i="1"/>
  <c r="N74" i="1"/>
  <c r="O74" i="1"/>
  <c r="P74" i="1"/>
  <c r="T74" i="1"/>
  <c r="C75" i="1"/>
  <c r="M75" i="1"/>
  <c r="N75" i="1"/>
  <c r="O75" i="1"/>
  <c r="P75" i="1"/>
  <c r="T75" i="1"/>
  <c r="C76" i="1"/>
  <c r="M76" i="1"/>
  <c r="N76" i="1"/>
  <c r="O76" i="1"/>
  <c r="P76" i="1"/>
  <c r="T76" i="1"/>
  <c r="C77" i="1"/>
  <c r="M77" i="1"/>
  <c r="N77" i="1"/>
  <c r="O77" i="1"/>
  <c r="P77" i="1"/>
  <c r="T77" i="1"/>
  <c r="C78" i="1"/>
  <c r="M78" i="1"/>
  <c r="N78" i="1"/>
  <c r="O78" i="1"/>
  <c r="P78" i="1"/>
  <c r="T78" i="1"/>
  <c r="C79" i="1"/>
  <c r="M79" i="1"/>
  <c r="N79" i="1"/>
  <c r="O79" i="1"/>
  <c r="P79" i="1"/>
  <c r="T79" i="1"/>
  <c r="C80" i="1"/>
  <c r="M80" i="1"/>
  <c r="N80" i="1"/>
  <c r="O80" i="1"/>
  <c r="P80" i="1"/>
  <c r="T80" i="1"/>
  <c r="C81" i="1"/>
  <c r="M81" i="1"/>
  <c r="N81" i="1"/>
  <c r="O81" i="1"/>
  <c r="P81" i="1"/>
  <c r="T81" i="1"/>
  <c r="C82" i="1"/>
  <c r="M82" i="1"/>
  <c r="N82" i="1"/>
  <c r="O82" i="1"/>
  <c r="P82" i="1"/>
  <c r="T82" i="1"/>
  <c r="C83" i="1"/>
  <c r="M83" i="1"/>
  <c r="N83" i="1"/>
  <c r="O83" i="1"/>
  <c r="P83" i="1"/>
  <c r="T83" i="1"/>
  <c r="C84" i="1"/>
  <c r="M84" i="1"/>
  <c r="N84" i="1"/>
  <c r="O84" i="1"/>
  <c r="P84" i="1"/>
  <c r="T84" i="1"/>
  <c r="C85" i="1"/>
  <c r="M85" i="1"/>
  <c r="N85" i="1"/>
  <c r="O85" i="1"/>
  <c r="P85" i="1"/>
  <c r="T85" i="1"/>
  <c r="C86" i="1"/>
  <c r="M86" i="1"/>
  <c r="N86" i="1"/>
  <c r="O86" i="1"/>
  <c r="P86" i="1"/>
  <c r="T86" i="1"/>
  <c r="C87" i="1"/>
  <c r="M87" i="1"/>
  <c r="N87" i="1"/>
  <c r="O87" i="1"/>
  <c r="P87" i="1"/>
  <c r="T87" i="1"/>
  <c r="C88" i="1"/>
  <c r="M88" i="1"/>
  <c r="N88" i="1"/>
  <c r="O88" i="1"/>
  <c r="P88" i="1"/>
  <c r="T88" i="1"/>
  <c r="C89" i="1"/>
  <c r="M89" i="1"/>
  <c r="N89" i="1"/>
  <c r="O89" i="1"/>
  <c r="P89" i="1"/>
  <c r="T89" i="1"/>
  <c r="C90" i="1"/>
  <c r="M90" i="1"/>
  <c r="N90" i="1"/>
  <c r="O90" i="1"/>
  <c r="P90" i="1"/>
  <c r="T90" i="1"/>
  <c r="C91" i="1"/>
  <c r="M91" i="1"/>
  <c r="N91" i="1"/>
  <c r="O91" i="1"/>
  <c r="P91" i="1"/>
  <c r="T91" i="1"/>
  <c r="C92" i="1"/>
  <c r="M92" i="1"/>
  <c r="N92" i="1"/>
  <c r="O92" i="1"/>
  <c r="P92" i="1"/>
  <c r="T92" i="1"/>
  <c r="C93" i="1"/>
  <c r="M93" i="1"/>
  <c r="N93" i="1"/>
  <c r="O93" i="1"/>
  <c r="P93" i="1"/>
  <c r="T93" i="1"/>
  <c r="C94" i="1"/>
  <c r="M94" i="1"/>
  <c r="N94" i="1"/>
  <c r="O94" i="1"/>
  <c r="P94" i="1"/>
  <c r="T94" i="1"/>
  <c r="C95" i="1"/>
  <c r="M95" i="1"/>
  <c r="N95" i="1"/>
  <c r="O95" i="1"/>
  <c r="P95" i="1"/>
  <c r="T95" i="1"/>
  <c r="C96" i="1"/>
  <c r="M96" i="1"/>
  <c r="N96" i="1"/>
  <c r="O96" i="1"/>
  <c r="P96" i="1"/>
  <c r="T96" i="1"/>
  <c r="C97" i="1"/>
  <c r="M97" i="1"/>
  <c r="N97" i="1"/>
  <c r="O97" i="1"/>
  <c r="P97" i="1"/>
  <c r="T97" i="1"/>
  <c r="C98" i="1"/>
  <c r="M98" i="1"/>
  <c r="N98" i="1"/>
  <c r="O98" i="1"/>
  <c r="P98" i="1"/>
  <c r="T98" i="1"/>
  <c r="C99" i="1"/>
  <c r="M99" i="1"/>
  <c r="N99" i="1"/>
  <c r="O99" i="1"/>
  <c r="P99" i="1"/>
  <c r="T99" i="1"/>
  <c r="C100" i="1"/>
  <c r="M100" i="1"/>
  <c r="N100" i="1"/>
  <c r="O100" i="1"/>
  <c r="P100" i="1"/>
  <c r="T100" i="1"/>
  <c r="C101" i="1"/>
  <c r="M101" i="1"/>
  <c r="N101" i="1"/>
  <c r="O101" i="1"/>
  <c r="P101" i="1"/>
  <c r="T101" i="1"/>
  <c r="C102" i="1"/>
  <c r="M102" i="1"/>
  <c r="N102" i="1"/>
  <c r="O102" i="1"/>
  <c r="P102" i="1"/>
  <c r="T102" i="1"/>
  <c r="C103" i="1"/>
  <c r="M103" i="1"/>
  <c r="N103" i="1"/>
  <c r="O103" i="1"/>
  <c r="P103" i="1"/>
  <c r="T103" i="1"/>
  <c r="C104" i="1"/>
  <c r="M104" i="1"/>
  <c r="N104" i="1"/>
  <c r="O104" i="1"/>
  <c r="P104" i="1"/>
  <c r="T104" i="1"/>
  <c r="C105" i="1"/>
  <c r="M105" i="1"/>
  <c r="N105" i="1"/>
  <c r="O105" i="1"/>
  <c r="P105" i="1"/>
  <c r="T105" i="1"/>
  <c r="C106" i="1"/>
  <c r="M106" i="1"/>
  <c r="N106" i="1"/>
  <c r="O106" i="1"/>
  <c r="P106" i="1"/>
  <c r="T106" i="1"/>
  <c r="C107" i="1"/>
  <c r="M107" i="1"/>
  <c r="N107" i="1"/>
  <c r="O107" i="1"/>
  <c r="P107" i="1"/>
  <c r="T107" i="1"/>
  <c r="C108" i="1"/>
  <c r="M108" i="1"/>
  <c r="N108" i="1"/>
  <c r="O108" i="1"/>
  <c r="P108" i="1"/>
  <c r="T108" i="1"/>
  <c r="C109" i="1"/>
  <c r="M109" i="1"/>
  <c r="N109" i="1"/>
  <c r="O109" i="1"/>
  <c r="P109" i="1"/>
  <c r="T109" i="1"/>
  <c r="C110" i="1"/>
  <c r="M110" i="1"/>
  <c r="N110" i="1"/>
  <c r="O110" i="1"/>
  <c r="P110" i="1"/>
  <c r="T110" i="1"/>
  <c r="C111" i="1"/>
  <c r="M111" i="1"/>
  <c r="N111" i="1"/>
  <c r="O111" i="1"/>
  <c r="P111" i="1"/>
  <c r="T111" i="1"/>
  <c r="C112" i="1"/>
  <c r="M112" i="1"/>
  <c r="N112" i="1"/>
  <c r="O112" i="1"/>
  <c r="P112" i="1"/>
  <c r="T112" i="1"/>
  <c r="C113" i="1"/>
  <c r="M113" i="1"/>
  <c r="N113" i="1"/>
  <c r="O113" i="1"/>
  <c r="P113" i="1"/>
  <c r="T113" i="1"/>
  <c r="C114" i="1"/>
  <c r="M114" i="1"/>
  <c r="N114" i="1"/>
  <c r="O114" i="1"/>
  <c r="P114" i="1"/>
  <c r="T114" i="1"/>
  <c r="C115" i="1"/>
  <c r="M115" i="1"/>
  <c r="N115" i="1"/>
  <c r="O115" i="1"/>
  <c r="P115" i="1"/>
  <c r="T115" i="1"/>
  <c r="C116" i="1"/>
  <c r="M116" i="1"/>
  <c r="N116" i="1"/>
  <c r="O116" i="1"/>
  <c r="P116" i="1"/>
  <c r="T116" i="1"/>
  <c r="C117" i="1"/>
  <c r="M117" i="1"/>
  <c r="N117" i="1"/>
  <c r="O117" i="1"/>
  <c r="P117" i="1"/>
  <c r="T117" i="1"/>
  <c r="C118" i="1"/>
  <c r="M118" i="1"/>
  <c r="N118" i="1"/>
  <c r="O118" i="1"/>
  <c r="P118" i="1"/>
  <c r="T118" i="1"/>
  <c r="C119" i="1"/>
  <c r="M119" i="1"/>
  <c r="N119" i="1"/>
  <c r="O119" i="1"/>
  <c r="P119" i="1"/>
  <c r="T119" i="1"/>
  <c r="C120" i="1"/>
  <c r="M120" i="1"/>
  <c r="N120" i="1"/>
  <c r="O120" i="1"/>
  <c r="P120" i="1"/>
  <c r="T120" i="1"/>
  <c r="C121" i="1"/>
  <c r="M121" i="1"/>
  <c r="N121" i="1"/>
  <c r="O121" i="1"/>
  <c r="P121" i="1"/>
  <c r="T121" i="1"/>
  <c r="C122" i="1"/>
  <c r="M122" i="1"/>
  <c r="N122" i="1"/>
  <c r="O122" i="1"/>
  <c r="P122" i="1"/>
  <c r="T122" i="1"/>
  <c r="C123" i="1"/>
  <c r="M123" i="1"/>
  <c r="N123" i="1"/>
  <c r="O123" i="1"/>
  <c r="P123" i="1"/>
  <c r="T123" i="1"/>
  <c r="C124" i="1"/>
  <c r="M124" i="1"/>
  <c r="N124" i="1"/>
  <c r="O124" i="1"/>
  <c r="P124" i="1"/>
  <c r="T124" i="1"/>
  <c r="C125" i="1"/>
  <c r="M125" i="1"/>
  <c r="N125" i="1"/>
  <c r="O125" i="1"/>
  <c r="P125" i="1"/>
  <c r="T125" i="1"/>
  <c r="C126" i="1"/>
  <c r="M126" i="1"/>
  <c r="N126" i="1"/>
  <c r="O126" i="1"/>
  <c r="P126" i="1"/>
  <c r="T126" i="1"/>
  <c r="C127" i="1"/>
  <c r="M127" i="1"/>
  <c r="N127" i="1"/>
  <c r="O127" i="1"/>
  <c r="P127" i="1"/>
  <c r="T127" i="1"/>
  <c r="C128" i="1"/>
  <c r="M128" i="1"/>
  <c r="N128" i="1"/>
  <c r="O128" i="1"/>
  <c r="P128" i="1"/>
  <c r="T128" i="1"/>
  <c r="C129" i="1"/>
  <c r="M129" i="1"/>
  <c r="N129" i="1"/>
  <c r="O129" i="1"/>
  <c r="P129" i="1"/>
  <c r="T129" i="1"/>
  <c r="C130" i="1"/>
  <c r="M130" i="1"/>
  <c r="N130" i="1"/>
  <c r="O130" i="1"/>
  <c r="P130" i="1"/>
  <c r="T130" i="1"/>
  <c r="C131" i="1"/>
  <c r="M131" i="1"/>
  <c r="N131" i="1"/>
  <c r="O131" i="1"/>
  <c r="P131" i="1"/>
  <c r="T131" i="1"/>
  <c r="C132" i="1"/>
  <c r="M132" i="1"/>
  <c r="N132" i="1"/>
  <c r="O132" i="1"/>
  <c r="P132" i="1"/>
  <c r="T132" i="1"/>
  <c r="C133" i="1"/>
  <c r="M133" i="1"/>
  <c r="N133" i="1"/>
  <c r="O133" i="1"/>
  <c r="P133" i="1"/>
  <c r="T133" i="1"/>
  <c r="C134" i="1"/>
  <c r="M134" i="1"/>
  <c r="N134" i="1"/>
  <c r="O134" i="1"/>
  <c r="P134" i="1"/>
  <c r="T134" i="1"/>
  <c r="C135" i="1"/>
  <c r="M135" i="1"/>
  <c r="N135" i="1"/>
  <c r="O135" i="1"/>
  <c r="P135" i="1"/>
  <c r="T135" i="1"/>
  <c r="C136" i="1"/>
  <c r="M136" i="1"/>
  <c r="N136" i="1"/>
  <c r="O136" i="1"/>
  <c r="P136" i="1"/>
  <c r="T136" i="1"/>
  <c r="C137" i="1"/>
  <c r="M137" i="1"/>
  <c r="N137" i="1"/>
  <c r="O137" i="1"/>
  <c r="P137" i="1"/>
  <c r="T137" i="1"/>
  <c r="C138" i="1"/>
  <c r="M138" i="1"/>
  <c r="N138" i="1"/>
  <c r="O138" i="1"/>
  <c r="P138" i="1"/>
  <c r="T138" i="1"/>
  <c r="C139" i="1"/>
  <c r="M139" i="1"/>
  <c r="N139" i="1"/>
  <c r="O139" i="1"/>
  <c r="P139" i="1"/>
  <c r="T139" i="1"/>
  <c r="C140" i="1"/>
  <c r="M140" i="1"/>
  <c r="N140" i="1"/>
  <c r="O140" i="1"/>
  <c r="P140" i="1"/>
  <c r="T140" i="1"/>
  <c r="C141" i="1"/>
  <c r="M141" i="1"/>
  <c r="N141" i="1"/>
  <c r="O141" i="1"/>
  <c r="P141" i="1"/>
  <c r="T141" i="1"/>
  <c r="C142" i="1"/>
  <c r="M142" i="1"/>
  <c r="N142" i="1"/>
  <c r="O142" i="1"/>
  <c r="P142" i="1"/>
  <c r="T142" i="1"/>
  <c r="C143" i="1"/>
  <c r="M143" i="1"/>
  <c r="N143" i="1"/>
  <c r="O143" i="1"/>
  <c r="P143" i="1"/>
  <c r="T143" i="1"/>
  <c r="C144" i="1"/>
  <c r="M144" i="1"/>
  <c r="N144" i="1"/>
  <c r="O144" i="1"/>
  <c r="P144" i="1"/>
  <c r="T144" i="1"/>
  <c r="C145" i="1"/>
  <c r="M145" i="1"/>
  <c r="N145" i="1"/>
  <c r="O145" i="1"/>
  <c r="P145" i="1"/>
  <c r="T145" i="1"/>
  <c r="C146" i="1"/>
  <c r="M146" i="1"/>
  <c r="N146" i="1"/>
  <c r="O146" i="1"/>
  <c r="P146" i="1"/>
  <c r="T146" i="1"/>
  <c r="C147" i="1"/>
  <c r="M147" i="1"/>
  <c r="N147" i="1"/>
  <c r="O147" i="1"/>
  <c r="P147" i="1"/>
  <c r="T147" i="1"/>
  <c r="C148" i="1"/>
  <c r="M148" i="1"/>
  <c r="N148" i="1"/>
  <c r="O148" i="1"/>
  <c r="P148" i="1"/>
  <c r="T148" i="1"/>
  <c r="C149" i="1"/>
  <c r="M149" i="1"/>
  <c r="N149" i="1"/>
  <c r="O149" i="1"/>
  <c r="P149" i="1"/>
  <c r="T149" i="1"/>
  <c r="C150" i="1"/>
  <c r="M150" i="1"/>
  <c r="N150" i="1"/>
  <c r="O150" i="1"/>
  <c r="P150" i="1"/>
  <c r="T150" i="1"/>
  <c r="C151" i="1"/>
  <c r="M151" i="1"/>
  <c r="N151" i="1"/>
  <c r="O151" i="1"/>
  <c r="P151" i="1"/>
  <c r="T151" i="1"/>
  <c r="C152" i="1"/>
  <c r="M152" i="1"/>
  <c r="N152" i="1"/>
  <c r="O152" i="1"/>
  <c r="P152" i="1"/>
  <c r="T152" i="1"/>
  <c r="C153" i="1"/>
  <c r="M153" i="1"/>
  <c r="N153" i="1"/>
  <c r="O153" i="1"/>
  <c r="P153" i="1"/>
  <c r="T153" i="1"/>
  <c r="C154" i="1"/>
  <c r="M154" i="1"/>
  <c r="N154" i="1"/>
  <c r="O154" i="1"/>
  <c r="P154" i="1"/>
  <c r="T154" i="1"/>
  <c r="C155" i="1"/>
  <c r="M155" i="1"/>
  <c r="N155" i="1"/>
  <c r="O155" i="1"/>
  <c r="P155" i="1"/>
  <c r="T155" i="1"/>
  <c r="C156" i="1"/>
  <c r="M156" i="1"/>
  <c r="N156" i="1"/>
  <c r="O156" i="1"/>
  <c r="P156" i="1"/>
  <c r="T156" i="1"/>
  <c r="C157" i="1"/>
  <c r="M157" i="1"/>
  <c r="N157" i="1"/>
  <c r="O157" i="1"/>
  <c r="P157" i="1"/>
  <c r="T157" i="1"/>
  <c r="C158" i="1"/>
  <c r="M158" i="1"/>
  <c r="N158" i="1"/>
  <c r="O158" i="1"/>
  <c r="P158" i="1"/>
  <c r="T158" i="1"/>
  <c r="C159" i="1"/>
  <c r="M159" i="1"/>
  <c r="N159" i="1"/>
  <c r="O159" i="1"/>
  <c r="P159" i="1"/>
  <c r="T159" i="1"/>
  <c r="C160" i="1"/>
  <c r="M160" i="1"/>
  <c r="N160" i="1"/>
  <c r="O160" i="1"/>
  <c r="P160" i="1"/>
  <c r="T160" i="1"/>
  <c r="C161" i="1"/>
  <c r="M161" i="1"/>
  <c r="N161" i="1"/>
  <c r="O161" i="1"/>
  <c r="P161" i="1"/>
  <c r="T161" i="1"/>
  <c r="C162" i="1"/>
  <c r="M162" i="1"/>
  <c r="N162" i="1"/>
  <c r="O162" i="1"/>
  <c r="P162" i="1"/>
  <c r="T162" i="1"/>
  <c r="C163" i="1"/>
  <c r="M163" i="1"/>
  <c r="N163" i="1"/>
  <c r="O163" i="1"/>
  <c r="P163" i="1"/>
  <c r="T163" i="1"/>
  <c r="C164" i="1"/>
  <c r="M164" i="1"/>
  <c r="N164" i="1"/>
  <c r="O164" i="1"/>
  <c r="P164" i="1"/>
  <c r="T164" i="1"/>
  <c r="C165" i="1"/>
  <c r="M165" i="1"/>
  <c r="N165" i="1"/>
  <c r="O165" i="1"/>
  <c r="P165" i="1"/>
  <c r="T165" i="1"/>
  <c r="C166" i="1"/>
  <c r="M166" i="1"/>
  <c r="N166" i="1"/>
  <c r="O166" i="1"/>
  <c r="P166" i="1"/>
  <c r="T166" i="1"/>
  <c r="C167" i="1"/>
  <c r="M167" i="1"/>
  <c r="N167" i="1"/>
  <c r="O167" i="1"/>
  <c r="P167" i="1"/>
  <c r="T167" i="1"/>
  <c r="C168" i="1"/>
  <c r="M168" i="1"/>
  <c r="N168" i="1"/>
  <c r="O168" i="1"/>
  <c r="P168" i="1"/>
  <c r="T168" i="1"/>
  <c r="C169" i="1"/>
  <c r="M169" i="1"/>
  <c r="N169" i="1"/>
  <c r="O169" i="1"/>
  <c r="P169" i="1"/>
  <c r="T169" i="1"/>
  <c r="C170" i="1"/>
  <c r="M170" i="1"/>
  <c r="N170" i="1"/>
  <c r="O170" i="1"/>
  <c r="P170" i="1"/>
  <c r="T170" i="1"/>
  <c r="C171" i="1"/>
  <c r="M171" i="1"/>
  <c r="N171" i="1"/>
  <c r="O171" i="1"/>
  <c r="P171" i="1"/>
  <c r="T171" i="1"/>
  <c r="C172" i="1"/>
  <c r="M172" i="1"/>
  <c r="N172" i="1"/>
  <c r="O172" i="1"/>
  <c r="P172" i="1"/>
  <c r="T172" i="1"/>
  <c r="C173" i="1"/>
  <c r="M173" i="1"/>
  <c r="N173" i="1"/>
  <c r="O173" i="1"/>
  <c r="P173" i="1"/>
  <c r="T173" i="1"/>
  <c r="C174" i="1"/>
  <c r="M174" i="1"/>
  <c r="N174" i="1"/>
  <c r="O174" i="1"/>
  <c r="P174" i="1"/>
  <c r="T174" i="1"/>
  <c r="C175" i="1"/>
  <c r="M175" i="1"/>
  <c r="N175" i="1"/>
  <c r="O175" i="1"/>
  <c r="P175" i="1"/>
  <c r="T175" i="1"/>
  <c r="C176" i="1"/>
  <c r="M176" i="1"/>
  <c r="N176" i="1"/>
  <c r="O176" i="1"/>
  <c r="P176" i="1"/>
  <c r="T176" i="1"/>
  <c r="C177" i="1"/>
  <c r="M177" i="1"/>
  <c r="N177" i="1"/>
  <c r="O177" i="1"/>
  <c r="P177" i="1"/>
  <c r="T177" i="1"/>
  <c r="C178" i="1"/>
  <c r="M178" i="1"/>
  <c r="N178" i="1"/>
  <c r="O178" i="1"/>
  <c r="P178" i="1"/>
  <c r="T178" i="1"/>
  <c r="C179" i="1"/>
  <c r="M179" i="1"/>
  <c r="N179" i="1"/>
  <c r="O179" i="1"/>
  <c r="P179" i="1"/>
  <c r="T179" i="1"/>
  <c r="C180" i="1"/>
  <c r="M180" i="1"/>
  <c r="N180" i="1"/>
  <c r="O180" i="1"/>
  <c r="P180" i="1"/>
  <c r="T180" i="1"/>
  <c r="C181" i="1"/>
  <c r="M181" i="1"/>
  <c r="N181" i="1"/>
  <c r="O181" i="1"/>
  <c r="P181" i="1"/>
  <c r="T181" i="1"/>
  <c r="C182" i="1"/>
  <c r="M182" i="1"/>
  <c r="N182" i="1"/>
  <c r="O182" i="1"/>
  <c r="P182" i="1"/>
  <c r="T182" i="1"/>
  <c r="C183" i="1"/>
  <c r="M183" i="1"/>
  <c r="N183" i="1"/>
  <c r="O183" i="1"/>
  <c r="P183" i="1"/>
  <c r="T183" i="1"/>
  <c r="C184" i="1"/>
  <c r="M184" i="1"/>
  <c r="N184" i="1"/>
  <c r="O184" i="1"/>
  <c r="P184" i="1"/>
  <c r="T184" i="1"/>
  <c r="C185" i="1"/>
  <c r="M185" i="1"/>
  <c r="N185" i="1"/>
  <c r="O185" i="1"/>
  <c r="P185" i="1"/>
  <c r="T185" i="1"/>
  <c r="C186" i="1"/>
  <c r="M186" i="1"/>
  <c r="N186" i="1"/>
  <c r="O186" i="1"/>
  <c r="P186" i="1"/>
  <c r="T186" i="1"/>
  <c r="C187" i="1"/>
  <c r="M187" i="1"/>
  <c r="N187" i="1"/>
  <c r="O187" i="1"/>
  <c r="P187" i="1"/>
  <c r="T187" i="1"/>
  <c r="C188" i="1"/>
  <c r="M188" i="1"/>
  <c r="N188" i="1"/>
  <c r="O188" i="1"/>
  <c r="P188" i="1"/>
  <c r="T188" i="1"/>
  <c r="C189" i="1"/>
  <c r="M189" i="1"/>
  <c r="N189" i="1"/>
  <c r="O189" i="1"/>
  <c r="P189" i="1"/>
  <c r="T189" i="1"/>
  <c r="C190" i="1"/>
  <c r="M190" i="1"/>
  <c r="N190" i="1"/>
  <c r="O190" i="1"/>
  <c r="P190" i="1"/>
  <c r="T190" i="1"/>
  <c r="C191" i="1"/>
  <c r="M191" i="1"/>
  <c r="N191" i="1"/>
  <c r="O191" i="1"/>
  <c r="P191" i="1"/>
  <c r="T191" i="1"/>
  <c r="C192" i="1"/>
  <c r="M192" i="1"/>
  <c r="N192" i="1"/>
  <c r="O192" i="1"/>
  <c r="P192" i="1"/>
  <c r="T192" i="1"/>
  <c r="C193" i="1"/>
  <c r="M193" i="1"/>
  <c r="N193" i="1"/>
  <c r="O193" i="1"/>
  <c r="P193" i="1"/>
  <c r="T193" i="1"/>
  <c r="C194" i="1"/>
  <c r="M194" i="1"/>
  <c r="N194" i="1"/>
  <c r="O194" i="1"/>
  <c r="P194" i="1"/>
  <c r="T194" i="1"/>
  <c r="C195" i="1"/>
  <c r="M195" i="1"/>
  <c r="N195" i="1"/>
  <c r="O195" i="1"/>
  <c r="P195" i="1"/>
  <c r="T195" i="1"/>
  <c r="C196" i="1"/>
  <c r="M196" i="1"/>
  <c r="N196" i="1"/>
  <c r="O196" i="1"/>
  <c r="P196" i="1"/>
  <c r="T196" i="1"/>
  <c r="C197" i="1"/>
  <c r="M197" i="1"/>
  <c r="N197" i="1"/>
  <c r="O197" i="1"/>
  <c r="P197" i="1"/>
  <c r="T197" i="1"/>
  <c r="C198" i="1"/>
  <c r="M198" i="1"/>
  <c r="N198" i="1"/>
  <c r="O198" i="1"/>
  <c r="P198" i="1"/>
  <c r="T198" i="1"/>
  <c r="C199" i="1"/>
  <c r="M199" i="1"/>
  <c r="N199" i="1"/>
  <c r="O199" i="1"/>
  <c r="P199" i="1"/>
  <c r="T199" i="1"/>
  <c r="C200" i="1"/>
  <c r="M200" i="1"/>
  <c r="N200" i="1"/>
  <c r="O200" i="1"/>
  <c r="P200" i="1"/>
  <c r="T200" i="1"/>
  <c r="C201" i="1"/>
  <c r="M201" i="1"/>
  <c r="N201" i="1"/>
  <c r="O201" i="1"/>
  <c r="P201" i="1"/>
  <c r="T201" i="1"/>
  <c r="C202" i="1"/>
  <c r="M202" i="1"/>
  <c r="N202" i="1"/>
  <c r="O202" i="1"/>
  <c r="P202" i="1"/>
  <c r="T202" i="1"/>
  <c r="C203" i="1"/>
  <c r="M203" i="1"/>
  <c r="N203" i="1"/>
  <c r="O203" i="1"/>
  <c r="P203" i="1"/>
  <c r="T203" i="1"/>
  <c r="C204" i="1"/>
  <c r="M204" i="1"/>
  <c r="N204" i="1"/>
  <c r="O204" i="1"/>
  <c r="P204" i="1"/>
  <c r="T204" i="1"/>
  <c r="C205" i="1"/>
  <c r="M205" i="1"/>
  <c r="N205" i="1"/>
  <c r="O205" i="1"/>
  <c r="P205" i="1"/>
  <c r="T205" i="1"/>
  <c r="C206" i="1"/>
  <c r="M206" i="1"/>
  <c r="N206" i="1"/>
  <c r="O206" i="1"/>
  <c r="O207" i="1"/>
  <c r="O208" i="1"/>
  <c r="O209" i="1"/>
  <c r="O210" i="1"/>
  <c r="O211" i="1"/>
  <c r="O212" i="1"/>
  <c r="O213" i="1"/>
  <c r="O214" i="1"/>
  <c r="O215" i="1"/>
  <c r="O216" i="1"/>
  <c r="O217" i="1"/>
  <c r="O218" i="1"/>
  <c r="O219" i="1"/>
  <c r="O220" i="1"/>
  <c r="O221" i="1"/>
  <c r="O253" i="1"/>
  <c r="P206" i="1"/>
  <c r="T206" i="1"/>
  <c r="C207" i="1"/>
  <c r="M207" i="1"/>
  <c r="N207" i="1"/>
  <c r="P207" i="1"/>
  <c r="T207" i="1"/>
  <c r="C208" i="1"/>
  <c r="M208" i="1"/>
  <c r="N208" i="1"/>
  <c r="P208" i="1"/>
  <c r="T208" i="1"/>
  <c r="C209" i="1"/>
  <c r="M209" i="1"/>
  <c r="N209" i="1"/>
  <c r="P209" i="1"/>
  <c r="T209" i="1"/>
  <c r="C210" i="1"/>
  <c r="M210" i="1"/>
  <c r="N210" i="1"/>
  <c r="P210" i="1"/>
  <c r="T210" i="1"/>
  <c r="C211" i="1"/>
  <c r="M211" i="1"/>
  <c r="N211" i="1"/>
  <c r="P211" i="1"/>
  <c r="T211" i="1"/>
  <c r="C212" i="1"/>
  <c r="M212" i="1"/>
  <c r="N212" i="1"/>
  <c r="P212" i="1"/>
  <c r="T212" i="1"/>
  <c r="C213" i="1"/>
  <c r="M213" i="1"/>
  <c r="N213" i="1"/>
  <c r="P213" i="1"/>
  <c r="T213" i="1"/>
  <c r="C214" i="1"/>
  <c r="M214" i="1"/>
  <c r="N214" i="1"/>
  <c r="P214" i="1"/>
  <c r="T214" i="1"/>
  <c r="C215" i="1"/>
  <c r="M215" i="1"/>
  <c r="N215" i="1"/>
  <c r="P215" i="1"/>
  <c r="T215" i="1"/>
  <c r="C216" i="1"/>
  <c r="M216" i="1"/>
  <c r="N216" i="1"/>
  <c r="P216" i="1"/>
  <c r="T216" i="1"/>
  <c r="C217" i="1"/>
  <c r="M217" i="1"/>
  <c r="N217" i="1"/>
  <c r="P217" i="1"/>
  <c r="T217" i="1"/>
  <c r="C218" i="1"/>
  <c r="M218" i="1"/>
  <c r="N218" i="1"/>
  <c r="P218" i="1"/>
  <c r="T218" i="1"/>
  <c r="C219" i="1"/>
  <c r="M219" i="1"/>
  <c r="N219" i="1"/>
  <c r="P219" i="1"/>
  <c r="T219" i="1"/>
  <c r="C220" i="1"/>
  <c r="M220" i="1"/>
  <c r="N220" i="1"/>
  <c r="P220" i="1"/>
  <c r="T220" i="1"/>
  <c r="M221" i="1"/>
  <c r="P221" i="1"/>
  <c r="M223" i="1"/>
  <c r="M237" i="1"/>
  <c r="M238" i="1"/>
  <c r="M239" i="1"/>
  <c r="M240" i="1"/>
  <c r="M241" i="1"/>
  <c r="M242" i="1"/>
  <c r="M243" i="1"/>
  <c r="J244" i="1"/>
  <c r="M244" i="1"/>
  <c r="J245" i="1"/>
  <c r="M245" i="1"/>
  <c r="M246" i="1"/>
  <c r="M247" i="1"/>
  <c r="M248" i="1"/>
  <c r="M249" i="1"/>
  <c r="M250" i="1"/>
  <c r="M251" i="1"/>
  <c r="N253" i="1"/>
  <c r="P253" i="1"/>
  <c r="M253" i="1"/>
</calcChain>
</file>

<file path=xl/sharedStrings.xml><?xml version="1.0" encoding="utf-8"?>
<sst xmlns="http://schemas.openxmlformats.org/spreadsheetml/2006/main" count="8799" uniqueCount="376">
  <si>
    <r>
      <t xml:space="preserve">World Bank list of economies </t>
    </r>
    <r>
      <rPr>
        <b/>
        <i/>
        <sz val="12"/>
        <rFont val="Arial"/>
        <family val="2"/>
      </rPr>
      <t>(July 2012)</t>
    </r>
  </si>
  <si>
    <t>Purchasing</t>
  </si>
  <si>
    <t>Atlas</t>
  </si>
  <si>
    <t>power parity</t>
  </si>
  <si>
    <t>methodology</t>
  </si>
  <si>
    <t>(international</t>
  </si>
  <si>
    <t>Economy</t>
  </si>
  <si>
    <t>(US dollars)</t>
  </si>
  <si>
    <t>Region</t>
  </si>
  <si>
    <t>Income group</t>
  </si>
  <si>
    <t>Other</t>
  </si>
  <si>
    <t>LDC</t>
  </si>
  <si>
    <t>SIDS</t>
  </si>
  <si>
    <t>LLDC</t>
  </si>
  <si>
    <t>Lending category</t>
  </si>
  <si>
    <t>dollars)</t>
  </si>
  <si>
    <t>Norway</t>
  </si>
  <si>
    <t>..</t>
  </si>
  <si>
    <t>High income: OECD</t>
  </si>
  <si>
    <t>Luxembourg</t>
  </si>
  <si>
    <t>EMU</t>
  </si>
  <si>
    <t>e</t>
  </si>
  <si>
    <t>Switzerland</t>
  </si>
  <si>
    <t>Denmark</t>
  </si>
  <si>
    <t>b</t>
  </si>
  <si>
    <t>Sweden</t>
  </si>
  <si>
    <t>Australia</t>
  </si>
  <si>
    <t>Netherlands</t>
  </si>
  <si>
    <t>a</t>
  </si>
  <si>
    <t>United States</t>
  </si>
  <si>
    <t>Austria</t>
  </si>
  <si>
    <t>Finland</t>
  </si>
  <si>
    <t>Belgium</t>
  </si>
  <si>
    <t>Canada</t>
  </si>
  <si>
    <t>Japan</t>
  </si>
  <si>
    <t>Germany</t>
  </si>
  <si>
    <t>France</t>
  </si>
  <si>
    <t>Ireland</t>
  </si>
  <si>
    <t>United Kingdom</t>
  </si>
  <si>
    <t>Italy</t>
  </si>
  <si>
    <t>Iceland</t>
  </si>
  <si>
    <t>Spain</t>
  </si>
  <si>
    <t>New Zealand</t>
  </si>
  <si>
    <t>Israel</t>
  </si>
  <si>
    <t>Greece</t>
  </si>
  <si>
    <t>Slovenia</t>
  </si>
  <si>
    <t>Portugal</t>
  </si>
  <si>
    <t>Korea, Rep.</t>
  </si>
  <si>
    <t>IBRD</t>
  </si>
  <si>
    <t>Czech Republic</t>
  </si>
  <si>
    <t>Slovak Republic</t>
  </si>
  <si>
    <t>Estonia</t>
  </si>
  <si>
    <t>Hungary</t>
  </si>
  <si>
    <t>Poland</t>
  </si>
  <si>
    <t>St. Martin (French part)</t>
  </si>
  <si>
    <t>l</t>
  </si>
  <si>
    <t>High income: nonOECD</t>
  </si>
  <si>
    <t>New Caledonia</t>
  </si>
  <si>
    <t>k</t>
  </si>
  <si>
    <t>French Polynesia</t>
  </si>
  <si>
    <t>j</t>
  </si>
  <si>
    <t>Guam</t>
  </si>
  <si>
    <t>Northern Mariana Islands</t>
  </si>
  <si>
    <t>San Marino</t>
  </si>
  <si>
    <t>Sint Maarten (Dutch part)</t>
  </si>
  <si>
    <t>Turks and Caicos Islands</t>
  </si>
  <si>
    <t>Virgin Islands (U.S.)</t>
  </si>
  <si>
    <t>Andorra</t>
  </si>
  <si>
    <t>i</t>
  </si>
  <si>
    <t>Aruba</t>
  </si>
  <si>
    <t>Curaçao</t>
  </si>
  <si>
    <t>a, b</t>
  </si>
  <si>
    <t>Bermuda</t>
  </si>
  <si>
    <t>Cayman Islands</t>
  </si>
  <si>
    <t>Channel Islands</t>
  </si>
  <si>
    <t>Faeroe Islands</t>
  </si>
  <si>
    <t>Isle of Man</t>
  </si>
  <si>
    <t>Monaco</t>
  </si>
  <si>
    <t>Liechtenstein</t>
  </si>
  <si>
    <t>Qatar</t>
  </si>
  <si>
    <t>h</t>
  </si>
  <si>
    <t>Kuwait</t>
  </si>
  <si>
    <t>Macao SAR, China</t>
  </si>
  <si>
    <t>Singapore</t>
  </si>
  <si>
    <t>United Arab Emirates</t>
  </si>
  <si>
    <t>Hong Kong SAR, China</t>
  </si>
  <si>
    <t>Brunei Darussalam</t>
  </si>
  <si>
    <t>Cyprus</t>
  </si>
  <si>
    <t>a, c</t>
  </si>
  <si>
    <t>Greenland</t>
  </si>
  <si>
    <t>Bahamas, The</t>
  </si>
  <si>
    <t>Oman</t>
  </si>
  <si>
    <t>Malta</t>
  </si>
  <si>
    <t>Saudi Arabia</t>
  </si>
  <si>
    <t>Puerto Rico</t>
  </si>
  <si>
    <t>Bahrain</t>
  </si>
  <si>
    <t>Trinidad and Tobago</t>
  </si>
  <si>
    <t>Equatorial Guinea</t>
  </si>
  <si>
    <t>Croatia</t>
  </si>
  <si>
    <t>Barbados</t>
  </si>
  <si>
    <t>St. Kitts and Nevis</t>
  </si>
  <si>
    <t>Latin America &amp; Caribbean</t>
  </si>
  <si>
    <t>Argentina</t>
  </si>
  <si>
    <t>Cuba</t>
  </si>
  <si>
    <t>Jamaica</t>
  </si>
  <si>
    <t>Latvia</t>
  </si>
  <si>
    <t>Europe &amp; Central Asia</t>
  </si>
  <si>
    <t>Lithuania</t>
  </si>
  <si>
    <t>Libya</t>
  </si>
  <si>
    <t>Middle East &amp; North Africa</t>
  </si>
  <si>
    <t>Chile</t>
  </si>
  <si>
    <t>Antigua and Barbuda</t>
  </si>
  <si>
    <t>Uruguay</t>
  </si>
  <si>
    <t>Seychelles</t>
  </si>
  <si>
    <t>Sub-Saharan Africa</t>
  </si>
  <si>
    <t>Brazil</t>
  </si>
  <si>
    <t>Russian Federation</t>
  </si>
  <si>
    <t>Turkey</t>
  </si>
  <si>
    <t>Mexico</t>
  </si>
  <si>
    <t>f</t>
  </si>
  <si>
    <t>Lebanon</t>
  </si>
  <si>
    <t>d</t>
  </si>
  <si>
    <t>Malaysia</t>
  </si>
  <si>
    <t>East Asia &amp; Pacific</t>
  </si>
  <si>
    <t>Kazakhstan</t>
  </si>
  <si>
    <t>Romania</t>
  </si>
  <si>
    <t>Gabon</t>
  </si>
  <si>
    <t>Mauritius</t>
  </si>
  <si>
    <t>Suriname</t>
  </si>
  <si>
    <t>Costa Rica</t>
  </si>
  <si>
    <t>Botswana</t>
  </si>
  <si>
    <t>Panama</t>
  </si>
  <si>
    <t>Grenada</t>
  </si>
  <si>
    <t>Blend</t>
  </si>
  <si>
    <t>Montenegro</t>
  </si>
  <si>
    <t>Dominica</t>
  </si>
  <si>
    <t>South Africa</t>
  </si>
  <si>
    <t>St. Lucia</t>
  </si>
  <si>
    <t>Bulgaria</t>
  </si>
  <si>
    <t>Palau</t>
  </si>
  <si>
    <t>Colombia</t>
  </si>
  <si>
    <t>St. Vincent and the Grenadines</t>
  </si>
  <si>
    <t>Belarus</t>
  </si>
  <si>
    <t>Maldives</t>
  </si>
  <si>
    <t>South Asia</t>
  </si>
  <si>
    <t>IDA</t>
  </si>
  <si>
    <t>Serbia</t>
  </si>
  <si>
    <t>Azerbaijan</t>
  </si>
  <si>
    <t>Dominican Republic</t>
  </si>
  <si>
    <t>Peru</t>
  </si>
  <si>
    <t>Tuvalu</t>
  </si>
  <si>
    <t>China</t>
  </si>
  <si>
    <t>Macedonia, FYR</t>
  </si>
  <si>
    <t>Turkmenistan</t>
  </si>
  <si>
    <t>Namibia</t>
  </si>
  <si>
    <t>Algeria</t>
  </si>
  <si>
    <t>Thailand</t>
  </si>
  <si>
    <t>Jordan</t>
  </si>
  <si>
    <t>Ecuador</t>
  </si>
  <si>
    <t>Tunisia</t>
  </si>
  <si>
    <t>Angola</t>
  </si>
  <si>
    <t>American Samoa</t>
  </si>
  <si>
    <t>South Sudan</t>
  </si>
  <si>
    <t>Lower middle income</t>
  </si>
  <si>
    <t>Albania</t>
  </si>
  <si>
    <t>Marshall Islands</t>
  </si>
  <si>
    <t>Tonga</t>
  </si>
  <si>
    <t>Fiji</t>
  </si>
  <si>
    <t>Belize</t>
  </si>
  <si>
    <t>Cape Verde</t>
  </si>
  <si>
    <t>Kosovo</t>
  </si>
  <si>
    <t>El Salvador</t>
  </si>
  <si>
    <t>Swaziland</t>
  </si>
  <si>
    <t>Armenia</t>
  </si>
  <si>
    <t>Samoa</t>
  </si>
  <si>
    <t>Ukraine</t>
  </si>
  <si>
    <t>Paraguay</t>
  </si>
  <si>
    <t>Morocco</t>
  </si>
  <si>
    <t>Indonesia</t>
  </si>
  <si>
    <t>Guyana</t>
  </si>
  <si>
    <t>HIPC</t>
  </si>
  <si>
    <t>Guatemala</t>
  </si>
  <si>
    <t>Georgia</t>
  </si>
  <si>
    <t>Timor-Leste</t>
  </si>
  <si>
    <t>Vanuatu</t>
  </si>
  <si>
    <t>Iraq</t>
  </si>
  <si>
    <t>Sri Lanka</t>
  </si>
  <si>
    <t>Mongolia</t>
  </si>
  <si>
    <t>Congo, Rep.</t>
  </si>
  <si>
    <t>Philippines</t>
  </si>
  <si>
    <t>Bhutan</t>
  </si>
  <si>
    <t>Kiribati</t>
  </si>
  <si>
    <t>Bolivia</t>
  </si>
  <si>
    <t>Honduras</t>
  </si>
  <si>
    <t>Moldova</t>
  </si>
  <si>
    <t>Nicaragua</t>
  </si>
  <si>
    <t>Uzbekistan</t>
  </si>
  <si>
    <t>Papua New Guinea</t>
  </si>
  <si>
    <t>India</t>
  </si>
  <si>
    <t>Ghana</t>
  </si>
  <si>
    <t>Sudan</t>
  </si>
  <si>
    <t>g</t>
  </si>
  <si>
    <t>Nigeria</t>
  </si>
  <si>
    <t>Djibouti</t>
  </si>
  <si>
    <t>Vietnam</t>
  </si>
  <si>
    <t>Cameroon</t>
  </si>
  <si>
    <t>Lesotho</t>
  </si>
  <si>
    <t>Zambia</t>
  </si>
  <si>
    <t>Pakistan</t>
  </si>
  <si>
    <t>Solomon Islands</t>
  </si>
  <si>
    <t>Côte d'Ivoire</t>
  </si>
  <si>
    <t>Senegal</t>
  </si>
  <si>
    <t>Myanmar</t>
  </si>
  <si>
    <t>Low income</t>
  </si>
  <si>
    <t>Somalia</t>
  </si>
  <si>
    <t>Korea, Dem. Rep.</t>
  </si>
  <si>
    <t>Mauritania</t>
  </si>
  <si>
    <t>Kyrgyz Republic</t>
  </si>
  <si>
    <t>Tajikistan</t>
  </si>
  <si>
    <t>Cambodia</t>
  </si>
  <si>
    <t>Kenya</t>
  </si>
  <si>
    <t>Bangladesh</t>
  </si>
  <si>
    <t>Benin</t>
  </si>
  <si>
    <t>Comoros</t>
  </si>
  <si>
    <t>Chad</t>
  </si>
  <si>
    <t>Haiti</t>
  </si>
  <si>
    <t>Zimbabwe</t>
  </si>
  <si>
    <t>Mali</t>
  </si>
  <si>
    <t>Guinea-Bissau</t>
  </si>
  <si>
    <t>Burkina Faso</t>
  </si>
  <si>
    <t>Rwanda</t>
  </si>
  <si>
    <t>Togo</t>
  </si>
  <si>
    <t>Nepal</t>
  </si>
  <si>
    <t>Tanzania</t>
  </si>
  <si>
    <t>Uganda</t>
  </si>
  <si>
    <t>Afghanistan</t>
  </si>
  <si>
    <t>Mozambique</t>
  </si>
  <si>
    <t>Sierra Leone</t>
  </si>
  <si>
    <t>Eritrea</t>
  </si>
  <si>
    <t>Guinea</t>
  </si>
  <si>
    <t>Madagascar</t>
  </si>
  <si>
    <t>Ethiopia</t>
  </si>
  <si>
    <t>Malawi</t>
  </si>
  <si>
    <t>Niger</t>
  </si>
  <si>
    <t>Liberia</t>
  </si>
  <si>
    <t>Burundi</t>
  </si>
  <si>
    <t>Congo, Dem. Rep.</t>
  </si>
  <si>
    <t>World</t>
  </si>
  <si>
    <t>Middle income</t>
  </si>
  <si>
    <t xml:space="preserve">  Lower middle income</t>
  </si>
  <si>
    <t>Low &amp; middle income</t>
  </si>
  <si>
    <t xml:space="preserve">  East Asia &amp; Pacific</t>
  </si>
  <si>
    <t xml:space="preserve">  Europe &amp; Central Asia</t>
  </si>
  <si>
    <t xml:space="preserve">  Latin America &amp; Caribbean</t>
  </si>
  <si>
    <t xml:space="preserve">  Middle East &amp; North Africa</t>
  </si>
  <si>
    <t xml:space="preserve">  South Asia</t>
  </si>
  <si>
    <t xml:space="preserve">  Sub-Saharan Africa</t>
  </si>
  <si>
    <t>High income</t>
  </si>
  <si>
    <t xml:space="preserve">  Euro area</t>
  </si>
  <si>
    <t xml:space="preserve">  High income: OECD</t>
  </si>
  <si>
    <t xml:space="preserve">  High income: nonOECD</t>
  </si>
  <si>
    <t>Arab World</t>
  </si>
  <si>
    <t>East Asia &amp; Pacific (all income levels)</t>
  </si>
  <si>
    <t>Europe &amp; Central Asia (all income levels)</t>
  </si>
  <si>
    <t>European Union</t>
  </si>
  <si>
    <t>Heavily indebted poor countries (HIPC)</t>
  </si>
  <si>
    <t>Latin America &amp; the Caribbean (all income levels)</t>
  </si>
  <si>
    <t>Count LIC</t>
  </si>
  <si>
    <t>Count LMIC</t>
  </si>
  <si>
    <t>Middle East &amp; North Africa (all income levels)</t>
  </si>
  <si>
    <t>Count UMIC</t>
  </si>
  <si>
    <t>North America</t>
  </si>
  <si>
    <t>OECD members</t>
  </si>
  <si>
    <t>Small states</t>
  </si>
  <si>
    <t xml:space="preserve">  Caribbean small states</t>
  </si>
  <si>
    <t xml:space="preserve">  Pacific island small states</t>
  </si>
  <si>
    <t xml:space="preserve">  Other small states</t>
  </si>
  <si>
    <t>Should be</t>
  </si>
  <si>
    <t>Sub-Saharan Africa (all income levels)</t>
  </si>
  <si>
    <t>Check</t>
  </si>
  <si>
    <t>This table classifies all World Bank member economies, and all other economies with populations of more than 30,000. For operational and analytical purposes, economies are</t>
  </si>
  <si>
    <t>divided among income groups according to 2011 gross national income (GNI) per capita, calculated using the World Bank Atlas method. The groups are: low income, $1,025 or less;</t>
  </si>
  <si>
    <t>Geographic classifications and data reported for geographic regions are for low-income and middle-income economies only. Low-income and middle-income economies are</t>
  </si>
  <si>
    <t>sometimes referred to as developing economies. The use of the term is convenient; it is not intended to imply that all economies in the group are experiencing similar development</t>
  </si>
  <si>
    <t>or that other economies have reached a preferred or final stage of development. Classification by income does not necessarily reflect development status.</t>
  </si>
  <si>
    <t>Lending category: IDA countries are those that had a per capita income in 2011 of less than $1,195 and lack the financial ability to borrow from IBRD. IDA loans are deeply</t>
  </si>
  <si>
    <t>concessional—interest-free loans and grants for programs aimed at boosting economic growth and improving living conditions. IBRD loans are noncessional. Blend countries are</t>
  </si>
  <si>
    <t>eligible for IDA loans because of their low per capita incomes but are also eligible for IBRD loans because they are financially creditworthy.</t>
  </si>
  <si>
    <t>Note: Income classifications set on 1 July 2012 remain in effect until 1 July 2013.</t>
  </si>
  <si>
    <t>Gibraltar and Mayotte have been removed from the World Development Indicators (WDI) database. Gibraltar's population has fallen below 30,000; Mayotte became an overseas</t>
  </si>
  <si>
    <t>department of France on 31 March 2011.</t>
  </si>
  <si>
    <t xml:space="preserve">.. Not available. PPP is purchasing power parity; an international dollar has the same purchasing power over GNI as a U.S. dollar has in the United States. </t>
  </si>
  <si>
    <t>Note: Rankings include all 214 World Bank Atlas economies, but only those with confirmed GNI per capita estimates or those that rank among the top twenty for the Atlas</t>
  </si>
  <si>
    <t>method are shown in rank order. Figures in italics are for 2010 or 2009.  a. 2011 data not available; ranking is approximate.  b. Based on regression; other PPP figures are</t>
  </si>
  <si>
    <t xml:space="preserve">extrapolated from the 2005 International Comparison Program benchmark estimates.  c. Data are for the area controlled by the government of the Republic of Cyprus.  </t>
  </si>
  <si>
    <t>d. Excludes Abkhazia and South Ossetia.  e. Includes Former Spanish Sahara.  f. Excludes Transnistria.  g. Exclude South Sudan after July, 2011.  h. Covers mainland Tanzania only.</t>
  </si>
  <si>
    <t>to be lower middle income ($1,026 to $4,035).</t>
  </si>
  <si>
    <t>Cote d'Ivoire</t>
  </si>
  <si>
    <t>Curacao</t>
  </si>
  <si>
    <t>Country</t>
  </si>
  <si>
    <t>Public domestic finance</t>
  </si>
  <si>
    <t>Private domestic finance</t>
  </si>
  <si>
    <t>Private international finance</t>
  </si>
  <si>
    <t>RED</t>
  </si>
  <si>
    <t>Clean final data</t>
  </si>
  <si>
    <t>BLUE</t>
  </si>
  <si>
    <t>Clean data on specific categories, with calculation methodology</t>
  </si>
  <si>
    <t>raw source data, calculations</t>
  </si>
  <si>
    <t>Region (WB data)</t>
  </si>
  <si>
    <t>Income group (WB data)</t>
  </si>
  <si>
    <t>Memo item: reserves</t>
  </si>
  <si>
    <t>Total</t>
  </si>
  <si>
    <t>of which: Tax revenue</t>
  </si>
  <si>
    <t>of which: Public or Publicly Guaranteed External Debt</t>
  </si>
  <si>
    <t>share of GNI</t>
  </si>
  <si>
    <t>Grants</t>
  </si>
  <si>
    <t>concessional loans</t>
  </si>
  <si>
    <t>other official finance</t>
  </si>
  <si>
    <t>International security operations</t>
  </si>
  <si>
    <t>Public international finance (net)</t>
  </si>
  <si>
    <t>Public international finance RECEIVED by the country</t>
  </si>
  <si>
    <t>Public international finance PROVIDED by the country</t>
  </si>
  <si>
    <t>International security operations (UN PKO)</t>
  </si>
  <si>
    <t>FDI</t>
  </si>
  <si>
    <t>private non-guaranteed external debt</t>
  </si>
  <si>
    <t>calculation elements</t>
  </si>
  <si>
    <t>Public FCF</t>
  </si>
  <si>
    <t>Total GFCF</t>
  </si>
  <si>
    <t>Private GFCF</t>
  </si>
  <si>
    <t>private non-guarateed external debt</t>
  </si>
  <si>
    <t>Foreign portfolio investment</t>
  </si>
  <si>
    <t>Remittances</t>
  </si>
  <si>
    <t>Private charity</t>
  </si>
  <si>
    <t>Bosnia-Herzegovina</t>
  </si>
  <si>
    <t>Central African Rep.</t>
  </si>
  <si>
    <t>Egypt</t>
  </si>
  <si>
    <t>Gambia</t>
  </si>
  <si>
    <t>Iran</t>
  </si>
  <si>
    <t>Laos</t>
  </si>
  <si>
    <t>LDCs, Total</t>
  </si>
  <si>
    <t>Micronesia, Fed. States</t>
  </si>
  <si>
    <t>Sao Tome &amp; Principe</t>
  </si>
  <si>
    <t>Syria</t>
  </si>
  <si>
    <t>UMICs, Total</t>
  </si>
  <si>
    <t xml:space="preserve">  UMICs, Total</t>
  </si>
  <si>
    <t>lower middle income, $1,026–4,035; UMICs, Total, $4,036–12,475; and high income, $12,476 or more. Other analytical groups based on geographic regions are also used.</t>
  </si>
  <si>
    <t>i. Estimated to be UMICs, Total ($4,036 to $12,475).  j. Estimated to be high income ($12,476 or more).  k. Estimated to be low income ($1,025 or less).  l. Estimated</t>
  </si>
  <si>
    <t>Venezuela</t>
  </si>
  <si>
    <t>West Bank &amp; Gaza Strip</t>
  </si>
  <si>
    <t>Yemen</t>
  </si>
  <si>
    <t>Total FFD</t>
  </si>
  <si>
    <t>Public international finance RECEIVED -PROVIDED by the country</t>
  </si>
  <si>
    <t>Private Domestic Finance</t>
  </si>
  <si>
    <t>G20</t>
  </si>
  <si>
    <t/>
  </si>
  <si>
    <t>Sum of Public domestic finance</t>
  </si>
  <si>
    <t>Row Labels</t>
  </si>
  <si>
    <t>Grand Total</t>
  </si>
  <si>
    <t>Sum of Public international finance (net)</t>
  </si>
  <si>
    <t>Sum of Private domestic finance</t>
  </si>
  <si>
    <t>Sum of Private international finance</t>
  </si>
  <si>
    <t>GNI per capita (WB atlas methodology, USD)</t>
  </si>
  <si>
    <t xml:space="preserve">HIPC </t>
  </si>
  <si>
    <t xml:space="preserve">SIDS </t>
  </si>
  <si>
    <t xml:space="preserve">LLDC </t>
  </si>
  <si>
    <t xml:space="preserve">Fragile&amp;conflict affected countries </t>
  </si>
  <si>
    <t>FCAC</t>
  </si>
  <si>
    <t>Vulnerable countries</t>
  </si>
  <si>
    <t>(blank)</t>
  </si>
  <si>
    <t>Z</t>
  </si>
  <si>
    <r>
      <rPr>
        <i/>
        <sz val="10"/>
        <rFont val="Arial"/>
        <family val="2"/>
      </rPr>
      <t xml:space="preserve">Explanation of methodology. 
</t>
    </r>
    <r>
      <rPr>
        <sz val="10"/>
        <rFont val="Arial"/>
        <family val="2"/>
      </rPr>
      <t xml:space="preserve">Total: Sum of tax revenue and PPG external debt
Tax revenue:  WDI tax revenues/GDP ratios multiplied by GDP in US$ at 2005 prices
Debt: WB International Debt Statistics, PPG external debt from non-official creditors. Shorterm debt not included. Official creditors covered under "Public international Finance".
Total reserves: WB International Debt Statistics 
</t>
    </r>
  </si>
  <si>
    <r>
      <rPr>
        <i/>
        <sz val="10"/>
        <rFont val="Arial"/>
        <family val="2"/>
      </rPr>
      <t>Explanation of methodology. 
All data in US$ (current prices) are from OECD DAC Geobook and OECD DAC Table 1</t>
    </r>
    <r>
      <rPr>
        <sz val="10"/>
        <rFont val="Arial"/>
        <family val="2"/>
      </rPr>
      <t xml:space="preserve">
GDP Deflators are from  WB World Development Indicators 
</t>
    </r>
  </si>
  <si>
    <r>
      <rPr>
        <i/>
        <sz val="10"/>
        <rFont val="Arial"/>
        <family val="2"/>
      </rPr>
      <t xml:space="preserve">Explanation of methodology. </t>
    </r>
    <r>
      <rPr>
        <sz val="10"/>
        <rFont val="Arial"/>
        <family val="2"/>
      </rPr>
      <t xml:space="preserve">
Private Domestic Gross Capital Formation (Domestic Private Investment) is calculated on the basis of private and total Gross Fixed Capital Formation.  First, the ratio between Private Fixed Capital Formation and Public Fixed Capital Formation is appliedto  Gross Capital Formation to find a proxy for Private Gross Capital Formation.  Second, FDI (WB WDI) and  Private non-guaranteed external debt are deducted from the private GCF, which gives an estimate for Domestic Private Gross Capital Formation.   All non FDI data are from the WB International Debt Statistics.</t>
    </r>
  </si>
  <si>
    <r>
      <rPr>
        <i/>
        <sz val="10"/>
        <rFont val="Arial"/>
        <family val="2"/>
      </rPr>
      <t xml:space="preserve">Explanation of methodology. </t>
    </r>
    <r>
      <rPr>
        <sz val="10"/>
        <rFont val="Arial"/>
        <family val="2"/>
      </rPr>
      <t xml:space="preserve">
Data on FDI, Remittances, and Foreign Portfolio Investments are from the World Bank's World Development Indicators,  Data on Private Non-guaranteed Debt are from the  WB International Debt Statistics, while data on Private Charity are from OECD DAC's Table 1.</t>
    </r>
  </si>
  <si>
    <t>Share of GNI</t>
  </si>
  <si>
    <t>GNI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</si>
</sst>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32" x14ac:knownFonts="1">
    <font>
      <sz val="10"/>
      <name val="Arial"/>
      <family val="2"/>
    </font>
    <font>
      <sz val="10"/>
      <name val="Arial"/>
      <family val="2"/>
    </font>
    <font>
      <sz val="11"/>
      <color indexed="8"/>
      <name val="Calibri"/>
      <family val="2"/>
    </font>
    <font>
      <sz val="10"/>
      <name val="Courier New"/>
      <family val="3"/>
    </font>
    <font>
      <sz val="8"/>
      <name val="Arial"/>
      <family val="2"/>
    </font>
    <font>
      <b/>
      <sz val="12"/>
      <name val="Arial"/>
      <family val="2"/>
    </font>
    <font>
      <b/>
      <i/>
      <sz val="12"/>
      <name val="Arial"/>
      <family val="2"/>
    </font>
    <font>
      <b/>
      <i/>
      <sz val="8"/>
      <name val="Arial"/>
      <family val="2"/>
    </font>
    <font>
      <i/>
      <sz val="8"/>
      <name val="Arial"/>
      <family val="2"/>
    </font>
    <font>
      <b/>
      <sz val="8"/>
      <color indexed="23"/>
      <name val="Arial"/>
      <family val="2"/>
    </font>
    <font>
      <b/>
      <sz val="8"/>
      <name val="Arial"/>
      <family val="2"/>
    </font>
    <font>
      <i/>
      <sz val="8"/>
      <color indexed="23"/>
      <name val="Arial"/>
      <family val="2"/>
    </font>
    <font>
      <sz val="8.5"/>
      <name val="Arial"/>
      <family val="2"/>
    </font>
    <font>
      <i/>
      <sz val="8.5"/>
      <name val="Arial"/>
      <family val="2"/>
    </font>
    <font>
      <sz val="8.5"/>
      <name val="Courier New"/>
      <family val="3"/>
    </font>
    <font>
      <b/>
      <i/>
      <sz val="8.5"/>
      <name val="Arial"/>
      <family val="2"/>
    </font>
    <font>
      <b/>
      <sz val="8.5"/>
      <name val="Arial"/>
      <family val="2"/>
    </font>
    <font>
      <sz val="6"/>
      <name val="Arial"/>
      <family val="2"/>
    </font>
    <font>
      <sz val="8"/>
      <color indexed="23"/>
      <name val="Arial"/>
      <family val="2"/>
    </font>
    <font>
      <sz val="6"/>
      <color indexed="23"/>
      <name val="Arial"/>
      <family val="2"/>
    </font>
    <font>
      <b/>
      <sz val="8.5"/>
      <name val="Courier New"/>
      <family val="3"/>
    </font>
    <font>
      <b/>
      <sz val="8.5"/>
      <color indexed="10"/>
      <name val="Courier New"/>
      <family val="3"/>
    </font>
    <font>
      <b/>
      <sz val="8.5"/>
      <color indexed="10"/>
      <name val="Arial"/>
      <family val="2"/>
    </font>
    <font>
      <sz val="7"/>
      <name val="Arial"/>
      <family val="2"/>
    </font>
    <font>
      <sz val="6.75"/>
      <name val="Arial"/>
      <family val="2"/>
    </font>
    <font>
      <b/>
      <sz val="10"/>
      <name val="Arial"/>
      <family val="2"/>
    </font>
    <font>
      <i/>
      <sz val="10"/>
      <name val="Arial"/>
      <family val="2"/>
    </font>
    <font>
      <sz val="10"/>
      <name val="Arial"/>
      <family val="2"/>
    </font>
    <font>
      <b/>
      <i/>
      <sz val="10"/>
      <name val="Arial"/>
      <family val="2"/>
    </font>
    <font>
      <u/>
      <sz val="10"/>
      <color theme="10"/>
      <name val="Arial"/>
      <family val="2"/>
    </font>
    <font>
      <u/>
      <sz val="10"/>
      <color theme="11"/>
      <name val="Arial"/>
      <family val="2"/>
    </font>
    <font>
      <sz val="10"/>
      <color theme="0"/>
      <name val="Arial"/>
    </font>
  </fonts>
  <fills count="11">
    <fill>
      <patternFill patternType="none"/>
    </fill>
    <fill>
      <patternFill patternType="gray125"/>
    </fill>
    <fill>
      <patternFill patternType="solid">
        <fgColor indexed="9"/>
        <bgColor indexed="26"/>
      </patternFill>
    </fill>
    <fill>
      <patternFill patternType="solid">
        <fgColor indexed="22"/>
        <bgColor indexed="44"/>
      </patternFill>
    </fill>
    <fill>
      <patternFill patternType="solid">
        <fgColor indexed="13"/>
        <bgColor indexed="34"/>
      </patternFill>
    </fill>
    <fill>
      <patternFill patternType="solid">
        <fgColor rgb="FFFF0000"/>
        <bgColor indexed="64"/>
      </patternFill>
    </fill>
    <fill>
      <patternFill patternType="solid">
        <fgColor rgb="FF00B0F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0" tint="-4.9989318521683403E-2"/>
        <bgColor indexed="64"/>
      </patternFill>
    </fill>
  </fills>
  <borders count="19">
    <border>
      <left/>
      <right/>
      <top/>
      <bottom/>
      <diagonal/>
    </border>
    <border>
      <left/>
      <right/>
      <top/>
      <bottom style="hair">
        <color indexed="8"/>
      </bottom>
      <diagonal/>
    </border>
    <border>
      <left style="medium">
        <color indexed="8"/>
      </left>
      <right style="medium">
        <color indexed="8"/>
      </right>
      <top style="medium">
        <color indexed="8"/>
      </top>
      <bottom style="hair">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8">
    <xf numFmtId="0" fontId="0" fillId="0" borderId="0"/>
    <xf numFmtId="43" fontId="1" fillId="0" borderId="0" applyFill="0" applyBorder="0" applyAlignment="0" applyProtection="0"/>
    <xf numFmtId="0" fontId="27" fillId="0" borderId="0"/>
    <xf numFmtId="0" fontId="2" fillId="0" borderId="0"/>
    <xf numFmtId="0" fontId="3"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9" fontId="1" fillId="0" borderId="0" applyFont="0" applyFill="0" applyBorder="0" applyAlignment="0" applyProtection="0"/>
  </cellStyleXfs>
  <cellXfs count="163">
    <xf numFmtId="0" fontId="0" fillId="0" borderId="0" xfId="0"/>
    <xf numFmtId="0" fontId="0" fillId="2" borderId="0" xfId="4" applyFont="1" applyFill="1"/>
    <xf numFmtId="0" fontId="4" fillId="2" borderId="0" xfId="4" applyFont="1" applyFill="1"/>
    <xf numFmtId="0" fontId="4" fillId="2" borderId="0" xfId="4" applyFont="1" applyFill="1" applyAlignment="1"/>
    <xf numFmtId="0" fontId="3" fillId="2" borderId="0" xfId="4" applyFill="1"/>
    <xf numFmtId="0" fontId="4" fillId="0" borderId="0" xfId="4" applyFont="1" applyFill="1"/>
    <xf numFmtId="0" fontId="0" fillId="2" borderId="0" xfId="4" applyFont="1" applyFill="1" applyAlignment="1">
      <alignment vertical="top"/>
    </xf>
    <xf numFmtId="0" fontId="5" fillId="2" borderId="0" xfId="4" applyFont="1" applyFill="1" applyAlignment="1">
      <alignment vertical="top"/>
    </xf>
    <xf numFmtId="0" fontId="7" fillId="2" borderId="0" xfId="4" applyFont="1" applyFill="1" applyAlignment="1">
      <alignment vertical="top"/>
    </xf>
    <xf numFmtId="0" fontId="4" fillId="2" borderId="0" xfId="4" applyFont="1" applyFill="1" applyAlignment="1">
      <alignment vertical="top"/>
    </xf>
    <xf numFmtId="0" fontId="3" fillId="2" borderId="0" xfId="4" applyFill="1" applyAlignment="1">
      <alignment vertical="top"/>
    </xf>
    <xf numFmtId="0" fontId="8" fillId="2" borderId="0" xfId="4" applyFont="1" applyFill="1" applyAlignment="1">
      <alignment vertical="top"/>
    </xf>
    <xf numFmtId="0" fontId="8" fillId="0" borderId="0" xfId="4" applyFont="1" applyFill="1" applyAlignment="1">
      <alignment vertical="top"/>
    </xf>
    <xf numFmtId="0" fontId="5" fillId="2" borderId="0" xfId="4" applyFont="1" applyFill="1"/>
    <xf numFmtId="0" fontId="7" fillId="2" borderId="0" xfId="4" applyFont="1" applyFill="1"/>
    <xf numFmtId="0" fontId="8" fillId="2" borderId="0" xfId="4" applyFont="1" applyFill="1"/>
    <xf numFmtId="0" fontId="8" fillId="0" borderId="0" xfId="4" applyFont="1" applyFill="1"/>
    <xf numFmtId="3" fontId="9" fillId="0" borderId="0" xfId="0" applyNumberFormat="1" applyFont="1" applyFill="1" applyBorder="1" applyAlignment="1">
      <alignment horizontal="right" vertical="center"/>
    </xf>
    <xf numFmtId="0" fontId="8" fillId="2" borderId="0" xfId="4" applyFont="1" applyFill="1" applyBorder="1" applyAlignment="1" applyProtection="1"/>
    <xf numFmtId="3" fontId="10" fillId="2" borderId="0" xfId="0" applyNumberFormat="1" applyFont="1" applyFill="1" applyBorder="1" applyAlignment="1">
      <alignment horizontal="right" vertical="center"/>
    </xf>
    <xf numFmtId="3" fontId="11" fillId="0" borderId="0" xfId="0" applyNumberFormat="1" applyFont="1" applyFill="1" applyBorder="1" applyAlignment="1">
      <alignment horizontal="right" vertical="center"/>
    </xf>
    <xf numFmtId="0" fontId="12" fillId="2" borderId="0" xfId="4" applyFont="1" applyFill="1" applyAlignment="1">
      <alignment vertical="center"/>
    </xf>
    <xf numFmtId="0" fontId="13" fillId="2" borderId="1" xfId="4" applyFont="1" applyFill="1" applyBorder="1" applyAlignment="1">
      <alignment vertical="center"/>
    </xf>
    <xf numFmtId="0" fontId="13" fillId="2" borderId="1" xfId="4" applyFont="1" applyFill="1" applyBorder="1" applyAlignment="1" applyProtection="1">
      <alignment vertical="center"/>
    </xf>
    <xf numFmtId="3" fontId="8" fillId="2" borderId="1" xfId="0" applyNumberFormat="1" applyFont="1" applyFill="1" applyBorder="1" applyAlignment="1">
      <alignment horizontal="right" vertical="center"/>
    </xf>
    <xf numFmtId="0" fontId="14" fillId="2" borderId="1" xfId="4" applyFont="1" applyFill="1" applyBorder="1" applyAlignment="1">
      <alignment vertical="center"/>
    </xf>
    <xf numFmtId="0" fontId="15" fillId="2" borderId="2" xfId="4" applyFont="1" applyFill="1" applyBorder="1" applyAlignment="1">
      <alignment vertical="center"/>
    </xf>
    <xf numFmtId="0" fontId="16" fillId="2" borderId="0" xfId="4" applyFont="1" applyFill="1" applyAlignment="1">
      <alignment vertical="center"/>
    </xf>
    <xf numFmtId="0" fontId="15" fillId="2" borderId="1" xfId="4" applyFont="1" applyFill="1" applyBorder="1" applyAlignment="1">
      <alignment vertical="center"/>
    </xf>
    <xf numFmtId="0" fontId="16" fillId="2" borderId="3" xfId="4" applyFont="1" applyFill="1" applyBorder="1" applyAlignment="1">
      <alignment vertical="center"/>
    </xf>
    <xf numFmtId="0" fontId="11" fillId="0" borderId="1" xfId="0" applyFont="1" applyFill="1" applyBorder="1" applyAlignment="1" applyProtection="1">
      <alignment horizontal="right" vertical="center"/>
    </xf>
    <xf numFmtId="0" fontId="13" fillId="2" borderId="0" xfId="4" applyFont="1" applyFill="1" applyBorder="1" applyAlignment="1">
      <alignment vertical="center"/>
    </xf>
    <xf numFmtId="0" fontId="13" fillId="2" borderId="0" xfId="4" applyFont="1" applyFill="1" applyBorder="1" applyAlignment="1" applyProtection="1">
      <alignment vertical="center"/>
    </xf>
    <xf numFmtId="0" fontId="14" fillId="2" borderId="0" xfId="4" applyFont="1" applyFill="1" applyAlignment="1">
      <alignment vertical="center"/>
    </xf>
    <xf numFmtId="0" fontId="13" fillId="2" borderId="4" xfId="4" applyFont="1" applyFill="1" applyBorder="1" applyAlignment="1">
      <alignment vertical="center"/>
    </xf>
    <xf numFmtId="0" fontId="12" fillId="2" borderId="4" xfId="4" applyFont="1" applyFill="1" applyBorder="1" applyAlignment="1">
      <alignment vertical="center"/>
    </xf>
    <xf numFmtId="0" fontId="12" fillId="2" borderId="0" xfId="4" applyFont="1" applyFill="1" applyAlignment="1">
      <alignment horizontal="right" vertical="center"/>
    </xf>
    <xf numFmtId="0" fontId="12" fillId="2" borderId="0" xfId="4" applyFont="1" applyFill="1" applyAlignment="1">
      <alignment horizontal="left" vertical="center"/>
    </xf>
    <xf numFmtId="0" fontId="4" fillId="2" borderId="0" xfId="0" applyFont="1" applyFill="1" applyBorder="1" applyAlignment="1" applyProtection="1">
      <alignment horizontal="left" vertical="center"/>
    </xf>
    <xf numFmtId="3" fontId="4" fillId="2" borderId="0" xfId="0" applyNumberFormat="1" applyFont="1" applyFill="1" applyBorder="1" applyAlignment="1" applyProtection="1">
      <alignment horizontal="right" vertical="center"/>
    </xf>
    <xf numFmtId="3" fontId="4" fillId="2" borderId="0" xfId="0" applyNumberFormat="1" applyFont="1" applyFill="1" applyBorder="1" applyAlignment="1" applyProtection="1">
      <alignment horizontal="left" vertical="center"/>
    </xf>
    <xf numFmtId="0" fontId="12" fillId="2" borderId="0" xfId="4" applyFont="1" applyFill="1" applyBorder="1" applyAlignment="1">
      <alignment vertical="center"/>
    </xf>
    <xf numFmtId="3" fontId="18" fillId="0" borderId="0" xfId="0" applyNumberFormat="1" applyFont="1" applyFill="1" applyBorder="1" applyAlignment="1" applyProtection="1">
      <alignment horizontal="left" vertical="center"/>
    </xf>
    <xf numFmtId="3" fontId="18" fillId="0" borderId="0" xfId="0" applyNumberFormat="1" applyFont="1" applyFill="1" applyAlignment="1">
      <alignment vertical="center"/>
    </xf>
    <xf numFmtId="0" fontId="10" fillId="2" borderId="0" xfId="0"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xf>
    <xf numFmtId="3" fontId="19" fillId="0" borderId="0" xfId="0" applyNumberFormat="1" applyFont="1" applyFill="1" applyBorder="1" applyAlignment="1" applyProtection="1">
      <alignment vertical="center"/>
    </xf>
    <xf numFmtId="3" fontId="19" fillId="0" borderId="0" xfId="0" applyNumberFormat="1" applyFont="1" applyFill="1" applyAlignment="1">
      <alignment vertical="center"/>
    </xf>
    <xf numFmtId="0" fontId="12" fillId="2" borderId="0" xfId="4" applyFont="1" applyFill="1" applyBorder="1" applyAlignment="1" applyProtection="1">
      <alignment horizontal="right" vertical="center"/>
    </xf>
    <xf numFmtId="3" fontId="10" fillId="2" borderId="0" xfId="0" applyNumberFormat="1" applyFont="1" applyFill="1" applyBorder="1" applyAlignment="1" applyProtection="1">
      <alignment horizontal="right" vertical="center"/>
    </xf>
    <xf numFmtId="3" fontId="8" fillId="2" borderId="0" xfId="0" applyNumberFormat="1" applyFont="1" applyFill="1" applyBorder="1" applyAlignment="1" applyProtection="1">
      <alignment horizontal="right" vertical="center"/>
    </xf>
    <xf numFmtId="3" fontId="17" fillId="2" borderId="0" xfId="0" applyNumberFormat="1" applyFont="1" applyFill="1" applyAlignment="1">
      <alignment horizontal="left" vertical="center"/>
    </xf>
    <xf numFmtId="3" fontId="11" fillId="0" borderId="0" xfId="0" applyNumberFormat="1" applyFont="1" applyFill="1" applyAlignment="1">
      <alignment vertical="center"/>
    </xf>
    <xf numFmtId="3" fontId="17" fillId="2" borderId="0" xfId="0" applyNumberFormat="1" applyFont="1" applyFill="1" applyBorder="1" applyAlignment="1" applyProtection="1">
      <alignment horizontal="left" vertical="center"/>
    </xf>
    <xf numFmtId="3" fontId="10" fillId="2" borderId="0" xfId="0" applyNumberFormat="1" applyFont="1" applyFill="1" applyBorder="1" applyAlignment="1" applyProtection="1">
      <alignment horizontal="left" vertical="center"/>
    </xf>
    <xf numFmtId="0" fontId="18" fillId="0" borderId="0" xfId="0" applyFont="1" applyFill="1" applyBorder="1" applyAlignment="1" applyProtection="1">
      <alignment horizontal="left" vertical="center"/>
    </xf>
    <xf numFmtId="0" fontId="4" fillId="2" borderId="0" xfId="0" applyFont="1" applyFill="1" applyAlignment="1">
      <alignment vertical="center"/>
    </xf>
    <xf numFmtId="3" fontId="7" fillId="2" borderId="0" xfId="0" applyNumberFormat="1" applyFont="1" applyFill="1" applyBorder="1" applyAlignment="1" applyProtection="1">
      <alignment horizontal="right" vertical="center"/>
    </xf>
    <xf numFmtId="0" fontId="16" fillId="2" borderId="4" xfId="4" applyFont="1" applyFill="1" applyBorder="1" applyAlignment="1">
      <alignment vertical="center"/>
    </xf>
    <xf numFmtId="0" fontId="18" fillId="0" borderId="0" xfId="0" applyFont="1" applyFill="1" applyAlignment="1">
      <alignment vertical="center"/>
    </xf>
    <xf numFmtId="0" fontId="12" fillId="0" borderId="0" xfId="4" applyFont="1" applyFill="1" applyAlignment="1">
      <alignment vertical="center"/>
    </xf>
    <xf numFmtId="3" fontId="4" fillId="2" borderId="0" xfId="0" applyNumberFormat="1" applyFont="1" applyFill="1" applyAlignment="1">
      <alignment horizontal="left" vertical="center"/>
    </xf>
    <xf numFmtId="0" fontId="12" fillId="2" borderId="0" xfId="4" applyFont="1" applyFill="1" applyBorder="1" applyAlignment="1" applyProtection="1">
      <alignment horizontal="left" vertical="center"/>
    </xf>
    <xf numFmtId="0" fontId="16" fillId="3" borderId="0" xfId="4" applyFont="1" applyFill="1" applyAlignment="1">
      <alignment vertical="center"/>
    </xf>
    <xf numFmtId="0" fontId="16" fillId="2" borderId="0" xfId="4" applyFont="1" applyFill="1" applyBorder="1" applyAlignment="1"/>
    <xf numFmtId="0" fontId="16" fillId="3" borderId="0" xfId="4" applyFont="1" applyFill="1" applyBorder="1" applyAlignment="1" applyProtection="1">
      <alignment horizontal="right" vertical="center"/>
    </xf>
    <xf numFmtId="0" fontId="16" fillId="3" borderId="0" xfId="4" applyFont="1" applyFill="1" applyBorder="1" applyAlignment="1" applyProtection="1">
      <alignment horizontal="left" vertical="center"/>
    </xf>
    <xf numFmtId="0" fontId="10" fillId="3" borderId="0" xfId="0" applyFont="1" applyFill="1" applyBorder="1" applyAlignment="1" applyProtection="1">
      <alignment horizontal="left" vertical="center"/>
    </xf>
    <xf numFmtId="3" fontId="10" fillId="3" borderId="0" xfId="0" applyNumberFormat="1" applyFont="1" applyFill="1" applyBorder="1" applyAlignment="1" applyProtection="1">
      <alignment horizontal="right" vertical="center"/>
    </xf>
    <xf numFmtId="0" fontId="20" fillId="2" borderId="0" xfId="4" applyFont="1" applyFill="1" applyAlignment="1"/>
    <xf numFmtId="0" fontId="12" fillId="2" borderId="0" xfId="4" applyFont="1" applyFill="1" applyBorder="1" applyAlignment="1" applyProtection="1">
      <alignment horizontal="left"/>
    </xf>
    <xf numFmtId="0" fontId="12" fillId="2" borderId="5" xfId="4" applyFont="1" applyFill="1" applyBorder="1" applyAlignment="1" applyProtection="1">
      <alignment horizontal="left"/>
    </xf>
    <xf numFmtId="0" fontId="14" fillId="2" borderId="0" xfId="4" applyFont="1" applyFill="1" applyAlignment="1"/>
    <xf numFmtId="0" fontId="12" fillId="2" borderId="5" xfId="4" applyFont="1" applyFill="1" applyBorder="1" applyAlignment="1">
      <alignment vertical="center"/>
    </xf>
    <xf numFmtId="0" fontId="16" fillId="2" borderId="5" xfId="4" applyFont="1" applyFill="1" applyBorder="1" applyAlignment="1"/>
    <xf numFmtId="0" fontId="9" fillId="0" borderId="0" xfId="0" applyFont="1" applyFill="1" applyBorder="1" applyAlignment="1" applyProtection="1">
      <alignment horizontal="left" vertical="center"/>
    </xf>
    <xf numFmtId="3" fontId="9" fillId="0" borderId="0" xfId="0" applyNumberFormat="1" applyFont="1" applyFill="1" applyAlignment="1">
      <alignment horizontal="right" vertical="center"/>
    </xf>
    <xf numFmtId="3" fontId="18" fillId="0" borderId="0" xfId="0" applyNumberFormat="1" applyFont="1" applyFill="1" applyAlignment="1">
      <alignment horizontal="right" vertical="center"/>
    </xf>
    <xf numFmtId="3" fontId="12" fillId="2" borderId="0" xfId="4" applyNumberFormat="1" applyFont="1" applyFill="1" applyBorder="1" applyAlignment="1" applyProtection="1">
      <alignment horizontal="left" vertical="center"/>
    </xf>
    <xf numFmtId="3" fontId="11" fillId="0" borderId="0" xfId="0" applyNumberFormat="1" applyFont="1" applyFill="1" applyAlignment="1">
      <alignment horizontal="right" vertical="center"/>
    </xf>
    <xf numFmtId="0" fontId="4" fillId="2" borderId="1" xfId="0" applyFont="1" applyFill="1" applyBorder="1" applyAlignment="1">
      <alignment vertical="center"/>
    </xf>
    <xf numFmtId="3" fontId="4" fillId="2" borderId="1" xfId="0" applyNumberFormat="1" applyFont="1" applyFill="1" applyBorder="1" applyAlignment="1" applyProtection="1">
      <alignment horizontal="right" vertical="center"/>
    </xf>
    <xf numFmtId="0" fontId="27" fillId="0" borderId="0" xfId="2"/>
    <xf numFmtId="0" fontId="18" fillId="0" borderId="1" xfId="0" applyFont="1" applyFill="1" applyBorder="1" applyAlignment="1">
      <alignment vertical="center"/>
    </xf>
    <xf numFmtId="3" fontId="18" fillId="0" borderId="1" xfId="0" applyNumberFormat="1" applyFont="1" applyFill="1" applyBorder="1" applyAlignment="1">
      <alignment horizontal="right" vertical="center"/>
    </xf>
    <xf numFmtId="3" fontId="12" fillId="2" borderId="0" xfId="4" applyNumberFormat="1" applyFont="1" applyFill="1" applyAlignment="1" applyProtection="1">
      <alignment vertical="center"/>
    </xf>
    <xf numFmtId="0" fontId="16" fillId="2" borderId="6" xfId="4" applyFont="1" applyFill="1" applyBorder="1" applyAlignment="1">
      <alignment vertical="center"/>
    </xf>
    <xf numFmtId="0" fontId="16" fillId="0" borderId="7" xfId="4" applyFont="1" applyFill="1" applyBorder="1" applyAlignment="1">
      <alignment vertical="center"/>
    </xf>
    <xf numFmtId="0" fontId="16" fillId="2" borderId="8" xfId="4" applyFont="1" applyFill="1" applyBorder="1" applyAlignment="1">
      <alignment vertical="center"/>
    </xf>
    <xf numFmtId="0" fontId="16" fillId="0" borderId="9" xfId="4" applyFont="1" applyFill="1" applyBorder="1" applyAlignment="1">
      <alignment vertical="center"/>
    </xf>
    <xf numFmtId="0" fontId="16" fillId="2" borderId="10" xfId="4" applyFont="1" applyFill="1" applyBorder="1" applyAlignment="1">
      <alignment vertical="center"/>
    </xf>
    <xf numFmtId="0" fontId="16" fillId="0" borderId="11" xfId="4" applyFont="1" applyFill="1" applyBorder="1" applyAlignment="1">
      <alignment vertical="center"/>
    </xf>
    <xf numFmtId="0" fontId="12" fillId="2" borderId="1" xfId="4" applyFont="1" applyFill="1" applyBorder="1" applyAlignment="1">
      <alignment vertical="center"/>
    </xf>
    <xf numFmtId="0" fontId="12" fillId="2" borderId="1" xfId="4" applyFont="1" applyFill="1" applyBorder="1" applyAlignment="1" applyProtection="1">
      <alignment horizontal="right" vertical="center"/>
    </xf>
    <xf numFmtId="0" fontId="12" fillId="2" borderId="1" xfId="4" applyFont="1" applyFill="1" applyBorder="1" applyAlignment="1">
      <alignment horizontal="left" vertical="center"/>
    </xf>
    <xf numFmtId="0" fontId="12" fillId="0" borderId="1" xfId="4" applyFont="1" applyFill="1" applyBorder="1" applyAlignment="1">
      <alignment vertical="center"/>
    </xf>
    <xf numFmtId="0" fontId="21" fillId="4" borderId="12" xfId="4" applyFont="1" applyFill="1" applyBorder="1" applyAlignment="1">
      <alignment vertical="center"/>
    </xf>
    <xf numFmtId="0" fontId="22" fillId="4" borderId="13" xfId="4" applyFont="1" applyFill="1" applyBorder="1" applyAlignment="1">
      <alignment vertical="center"/>
    </xf>
    <xf numFmtId="0" fontId="22" fillId="4" borderId="14" xfId="4" applyFont="1" applyFill="1" applyBorder="1" applyAlignment="1">
      <alignment vertical="center"/>
    </xf>
    <xf numFmtId="0" fontId="12" fillId="0" borderId="0" xfId="4" applyFont="1" applyFill="1" applyBorder="1" applyAlignment="1" applyProtection="1">
      <alignment horizontal="left" vertical="center"/>
    </xf>
    <xf numFmtId="0" fontId="12" fillId="0" borderId="0" xfId="4" applyNumberFormat="1" applyFont="1" applyFill="1" applyAlignment="1">
      <alignment vertical="center"/>
    </xf>
    <xf numFmtId="0" fontId="23" fillId="2" borderId="0" xfId="0" applyFont="1" applyFill="1" applyBorder="1" applyAlignment="1" applyProtection="1">
      <alignment horizontal="left" vertical="center"/>
    </xf>
    <xf numFmtId="0" fontId="24" fillId="2" borderId="0" xfId="0" applyFont="1" applyFill="1" applyBorder="1" applyAlignment="1" applyProtection="1">
      <alignment horizontal="left" vertical="center"/>
    </xf>
    <xf numFmtId="0" fontId="0" fillId="5" borderId="0" xfId="0" applyFill="1"/>
    <xf numFmtId="0" fontId="0" fillId="6" borderId="0" xfId="0" applyFill="1"/>
    <xf numFmtId="0" fontId="0" fillId="7" borderId="0" xfId="0" applyFill="1"/>
    <xf numFmtId="0" fontId="0" fillId="0" borderId="0" xfId="0" applyBorder="1"/>
    <xf numFmtId="0" fontId="0" fillId="8" borderId="0" xfId="0" applyFill="1" applyAlignment="1">
      <alignment vertical="top"/>
    </xf>
    <xf numFmtId="164" fontId="1" fillId="0" borderId="0" xfId="1" applyNumberFormat="1"/>
    <xf numFmtId="40" fontId="1" fillId="0" borderId="0" xfId="1" applyNumberFormat="1"/>
    <xf numFmtId="0" fontId="0" fillId="0" borderId="0" xfId="0" pivotButton="1"/>
    <xf numFmtId="0" fontId="0" fillId="0" borderId="0" xfId="0" applyAlignment="1">
      <alignment horizontal="left"/>
    </xf>
    <xf numFmtId="3" fontId="0" fillId="0" borderId="0" xfId="0" applyNumberFormat="1"/>
    <xf numFmtId="164" fontId="1" fillId="2" borderId="2" xfId="1" applyNumberFormat="1" applyFill="1" applyBorder="1" applyAlignment="1">
      <alignment vertical="center"/>
    </xf>
    <xf numFmtId="164" fontId="1" fillId="2" borderId="1" xfId="1" applyNumberFormat="1" applyFill="1" applyBorder="1" applyAlignment="1">
      <alignment vertical="center"/>
    </xf>
    <xf numFmtId="164" fontId="1" fillId="2" borderId="3" xfId="1" applyNumberFormat="1" applyFill="1" applyBorder="1" applyAlignment="1">
      <alignment vertical="center"/>
    </xf>
    <xf numFmtId="164" fontId="1" fillId="2" borderId="0" xfId="1" applyNumberFormat="1" applyFill="1" applyAlignment="1">
      <alignment vertical="center"/>
    </xf>
    <xf numFmtId="164" fontId="1" fillId="2" borderId="0" xfId="1" applyNumberFormat="1" applyFill="1" applyBorder="1" applyAlignment="1">
      <alignment vertical="center"/>
    </xf>
    <xf numFmtId="0" fontId="0" fillId="0" borderId="0" xfId="0" applyAlignment="1">
      <alignment horizontal="center"/>
    </xf>
    <xf numFmtId="0" fontId="31" fillId="0" borderId="0" xfId="0" applyFont="1"/>
    <xf numFmtId="40" fontId="31" fillId="0" borderId="0" xfId="1" applyNumberFormat="1" applyFont="1"/>
    <xf numFmtId="164" fontId="31" fillId="0" borderId="0" xfId="1" applyNumberFormat="1" applyFont="1"/>
    <xf numFmtId="164" fontId="1" fillId="0" borderId="0" xfId="1" applyNumberFormat="1" applyFill="1" applyBorder="1" applyAlignment="1">
      <alignment wrapText="1"/>
    </xf>
    <xf numFmtId="164" fontId="1" fillId="0" borderId="15" xfId="1" applyNumberFormat="1" applyBorder="1"/>
    <xf numFmtId="164" fontId="1" fillId="0" borderId="15" xfId="1" applyNumberFormat="1" applyBorder="1" applyAlignment="1">
      <alignment wrapText="1"/>
    </xf>
    <xf numFmtId="0" fontId="25" fillId="0" borderId="15" xfId="0" applyFont="1" applyBorder="1"/>
    <xf numFmtId="0" fontId="25" fillId="0" borderId="15" xfId="0" applyFont="1" applyBorder="1" applyAlignment="1">
      <alignment wrapText="1"/>
    </xf>
    <xf numFmtId="0" fontId="25" fillId="0" borderId="15" xfId="0" applyFont="1" applyBorder="1" applyAlignment="1">
      <alignment horizontal="left" wrapText="1" indent="1"/>
    </xf>
    <xf numFmtId="0" fontId="0" fillId="0" borderId="15" xfId="0" applyBorder="1"/>
    <xf numFmtId="0" fontId="15" fillId="2" borderId="15" xfId="4" applyFont="1" applyFill="1" applyBorder="1" applyAlignment="1">
      <alignment vertical="center"/>
    </xf>
    <xf numFmtId="0" fontId="16" fillId="2" borderId="15" xfId="4" applyFont="1" applyFill="1" applyBorder="1" applyAlignment="1">
      <alignment vertical="center"/>
    </xf>
    <xf numFmtId="164" fontId="1" fillId="9" borderId="15" xfId="1" applyNumberFormat="1" applyFill="1" applyBorder="1"/>
    <xf numFmtId="3" fontId="0" fillId="0" borderId="15" xfId="0" applyNumberFormat="1" applyBorder="1"/>
    <xf numFmtId="0" fontId="25" fillId="0" borderId="15" xfId="0" applyFont="1" applyBorder="1" applyAlignment="1">
      <alignment horizontal="center"/>
    </xf>
    <xf numFmtId="0" fontId="25" fillId="0" borderId="15" xfId="0" applyFont="1" applyBorder="1" applyAlignment="1">
      <alignment horizontal="center" wrapText="1"/>
    </xf>
    <xf numFmtId="0" fontId="28" fillId="0" borderId="15" xfId="0" applyFont="1" applyBorder="1" applyAlignment="1">
      <alignment horizontal="center" wrapText="1"/>
    </xf>
    <xf numFmtId="0" fontId="0" fillId="0" borderId="15" xfId="0" applyBorder="1" applyAlignment="1">
      <alignment horizontal="center"/>
    </xf>
    <xf numFmtId="0" fontId="15" fillId="2" borderId="15" xfId="4" applyFont="1" applyFill="1" applyBorder="1" applyAlignment="1">
      <alignment horizontal="center" vertical="center"/>
    </xf>
    <xf numFmtId="0" fontId="16" fillId="2" borderId="15" xfId="4" applyFont="1" applyFill="1" applyBorder="1" applyAlignment="1">
      <alignment horizontal="center" vertical="center"/>
    </xf>
    <xf numFmtId="40" fontId="1" fillId="0" borderId="15" xfId="1" applyNumberFormat="1" applyBorder="1"/>
    <xf numFmtId="164" fontId="0" fillId="0" borderId="15" xfId="0" applyNumberFormat="1" applyBorder="1"/>
    <xf numFmtId="38" fontId="1" fillId="0" borderId="15" xfId="1" applyNumberFormat="1" applyBorder="1"/>
    <xf numFmtId="40" fontId="25" fillId="0" borderId="15" xfId="1" applyNumberFormat="1" applyFont="1" applyBorder="1" applyAlignment="1">
      <alignment horizontal="center"/>
    </xf>
    <xf numFmtId="0" fontId="0" fillId="0" borderId="15" xfId="0" applyBorder="1" applyAlignment="1">
      <alignment wrapText="1"/>
    </xf>
    <xf numFmtId="0" fontId="0" fillId="9" borderId="15" xfId="0" applyFill="1" applyBorder="1"/>
    <xf numFmtId="164" fontId="0" fillId="0" borderId="15" xfId="1" applyNumberFormat="1" applyFont="1" applyBorder="1"/>
    <xf numFmtId="0" fontId="25" fillId="0" borderId="15" xfId="0" applyFont="1" applyBorder="1" applyAlignment="1">
      <alignment horizontal="center"/>
    </xf>
    <xf numFmtId="38" fontId="25" fillId="0" borderId="15" xfId="0" applyNumberFormat="1" applyFont="1" applyBorder="1" applyAlignment="1">
      <alignment horizontal="center" wrapText="1"/>
    </xf>
    <xf numFmtId="43" fontId="1" fillId="0" borderId="15" xfId="1" applyBorder="1"/>
    <xf numFmtId="9" fontId="1" fillId="0" borderId="15" xfId="37" applyBorder="1"/>
    <xf numFmtId="0" fontId="25" fillId="0" borderId="0" xfId="0" applyFont="1" applyAlignment="1">
      <alignment horizontal="center"/>
    </xf>
    <xf numFmtId="0" fontId="0" fillId="8" borderId="0" xfId="0" applyFill="1" applyAlignment="1">
      <alignment horizontal="center" vertical="top" wrapText="1"/>
    </xf>
    <xf numFmtId="0" fontId="25" fillId="0" borderId="15" xfId="0" applyFont="1" applyBorder="1" applyAlignment="1">
      <alignment horizontal="center"/>
    </xf>
    <xf numFmtId="0" fontId="25" fillId="0" borderId="16" xfId="0" applyFont="1" applyBorder="1" applyAlignment="1">
      <alignment horizontal="center"/>
    </xf>
    <xf numFmtId="0" fontId="25" fillId="0" borderId="17" xfId="0" applyFont="1" applyBorder="1" applyAlignment="1">
      <alignment horizontal="center"/>
    </xf>
    <xf numFmtId="38" fontId="1" fillId="10" borderId="16" xfId="1" applyNumberFormat="1" applyFill="1" applyBorder="1" applyAlignment="1">
      <alignment horizontal="center"/>
    </xf>
    <xf numFmtId="38" fontId="1" fillId="10" borderId="18" xfId="1" applyNumberFormat="1" applyFill="1" applyBorder="1" applyAlignment="1">
      <alignment horizontal="center"/>
    </xf>
    <xf numFmtId="38" fontId="1" fillId="10" borderId="17" xfId="1" applyNumberFormat="1" applyFill="1" applyBorder="1" applyAlignment="1">
      <alignment horizontal="center"/>
    </xf>
    <xf numFmtId="0" fontId="0" fillId="10" borderId="16" xfId="0" applyFill="1" applyBorder="1" applyAlignment="1">
      <alignment horizontal="center"/>
    </xf>
    <xf numFmtId="0" fontId="0" fillId="10" borderId="18" xfId="0" applyFill="1" applyBorder="1" applyAlignment="1">
      <alignment horizontal="center"/>
    </xf>
    <xf numFmtId="0" fontId="0" fillId="10" borderId="17" xfId="0" applyFill="1" applyBorder="1" applyAlignment="1">
      <alignment horizontal="center"/>
    </xf>
    <xf numFmtId="0" fontId="25" fillId="0" borderId="16" xfId="0" applyFont="1" applyBorder="1" applyAlignment="1">
      <alignment horizontal="center" wrapText="1"/>
    </xf>
    <xf numFmtId="0" fontId="25" fillId="0" borderId="17" xfId="0" applyFont="1" applyBorder="1" applyAlignment="1">
      <alignment horizontal="center" wrapText="1"/>
    </xf>
  </cellXfs>
  <cellStyles count="38">
    <cellStyle name="Comma" xfId="1" builtinId="3"/>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 name="Normal 2" xfId="2"/>
    <cellStyle name="Normal 3" xfId="3"/>
    <cellStyle name="Normal_COUNTRY" xfId="4"/>
    <cellStyle name="Percent" xfId="37"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Steve Mac" refreshedDate="41665.388781018519" createdVersion="4" refreshedVersion="4" minRefreshableVersion="3" recordCount="214">
  <cacheSource type="worksheet">
    <worksheetSource ref="A3:Y217" sheet="Summary sheet"/>
  </cacheSource>
  <cacheFields count="25">
    <cacheField name="Country" numFmtId="164">
      <sharedItems/>
    </cacheField>
    <cacheField name="GNI per capita (WB atlas methodology, USD)" numFmtId="164">
      <sharedItems containsSemiMixedTypes="0" containsString="0" containsNumber="1" containsInteger="1" minValue="0" maxValue="105210"/>
    </cacheField>
    <cacheField name="Public domestic finance" numFmtId="164">
      <sharedItems containsSemiMixedTypes="0" containsString="0" containsNumber="1" minValue="-2528.7760514175302" maxValue="1348088.6812759272"/>
    </cacheField>
    <cacheField name="Public international finance (net)" numFmtId="164">
      <sharedItems containsSemiMixedTypes="0" containsString="0" containsNumber="1" minValue="-29727.71526125056" maxValue="13473.540892336143"/>
    </cacheField>
    <cacheField name="Private domestic finance" numFmtId="164">
      <sharedItems containsSemiMixedTypes="0" containsString="0" containsNumber="1" minValue="-1008.6467838484323" maxValue="864305.776846283"/>
    </cacheField>
    <cacheField name="Private international finance" numFmtId="164">
      <sharedItems containsSemiMixedTypes="0" containsString="0" containsNumber="1" minValue="-201841.82139584143" maxValue="198315.68567856564"/>
    </cacheField>
    <cacheField name="Total FFD" numFmtId="164">
      <sharedItems containsSemiMixedTypes="0" containsString="0" containsNumber="1" minValue="-37590.891888516424" maxValue="1350710.7519638208"/>
    </cacheField>
    <cacheField name="Z" numFmtId="164">
      <sharedItems containsNonDate="0" containsString="0" containsBlank="1"/>
    </cacheField>
    <cacheField name="Region (WB data)" numFmtId="164">
      <sharedItems/>
    </cacheField>
    <cacheField name="Income group (WB data)" numFmtId="164">
      <sharedItems/>
    </cacheField>
    <cacheField name="HIPC " numFmtId="164">
      <sharedItems containsBlank="1" count="2">
        <m/>
        <s v="HIPC"/>
      </sharedItems>
    </cacheField>
    <cacheField name="LDC" numFmtId="164">
      <sharedItems/>
    </cacheField>
    <cacheField name="SIDS " numFmtId="164">
      <sharedItems/>
    </cacheField>
    <cacheField name="LLDC " numFmtId="164">
      <sharedItems/>
    </cacheField>
    <cacheField name="Fragile&amp;conflict affected countries " numFmtId="164">
      <sharedItems containsBlank="1" count="2">
        <m/>
        <s v="FCAC"/>
      </sharedItems>
    </cacheField>
    <cacheField name="Vulnerable countries" numFmtId="164">
      <sharedItems containsNonDate="0" containsString="0" containsBlank="1"/>
    </cacheField>
    <cacheField name="G20" numFmtId="164">
      <sharedItems/>
    </cacheField>
    <cacheField name="b" numFmtId="164">
      <sharedItems containsNonDate="0" containsString="0" containsBlank="1"/>
    </cacheField>
    <cacheField name="Income group" numFmtId="164">
      <sharedItems/>
    </cacheField>
    <cacheField name="Other" numFmtId="164">
      <sharedItems containsMixedTypes="1" containsNumber="1" containsInteger="1" minValue="0" maxValue="0"/>
    </cacheField>
    <cacheField name="LDC2" numFmtId="164">
      <sharedItems/>
    </cacheField>
    <cacheField name="SIDS" numFmtId="164">
      <sharedItems/>
    </cacheField>
    <cacheField name="LLDC" numFmtId="164">
      <sharedItems/>
    </cacheField>
    <cacheField name="G202" numFmtId="164">
      <sharedItems/>
    </cacheField>
    <cacheField name="Region" numFmtId="164">
      <sharedItems count="7">
        <s v=".."/>
        <s v="Latin America &amp; Caribbean"/>
        <s v="Europe &amp; Central Asia"/>
        <s v="Middle East &amp; North Africa"/>
        <s v="Sub-Saharan Africa"/>
        <s v="East Asia &amp; Pacific"/>
        <s v="South Asia"/>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teve Mac" refreshedDate="41665.388800578701" createdVersion="4" refreshedVersion="4" minRefreshableVersion="3" recordCount="214">
  <cacheSource type="worksheet">
    <worksheetSource ref="A3:X217" sheet="Summary sheet"/>
  </cacheSource>
  <cacheFields count="24">
    <cacheField name="Country" numFmtId="164">
      <sharedItems/>
    </cacheField>
    <cacheField name="GNI per capita (WB atlas methodology, USD)" numFmtId="164">
      <sharedItems containsSemiMixedTypes="0" containsString="0" containsNumber="1" containsInteger="1" minValue="0" maxValue="105210"/>
    </cacheField>
    <cacheField name="Public domestic finance" numFmtId="164">
      <sharedItems containsSemiMixedTypes="0" containsString="0" containsNumber="1" minValue="-2528.7760514175302" maxValue="1348088.6812759272"/>
    </cacheField>
    <cacheField name="Public international finance (net)" numFmtId="164">
      <sharedItems containsSemiMixedTypes="0" containsString="0" containsNumber="1" minValue="-29727.71526125056" maxValue="13473.540892336143"/>
    </cacheField>
    <cacheField name="Private domestic finance" numFmtId="164">
      <sharedItems containsSemiMixedTypes="0" containsString="0" containsNumber="1" minValue="-1008.6467838484323" maxValue="864305.776846283"/>
    </cacheField>
    <cacheField name="Private international finance" numFmtId="164">
      <sharedItems containsSemiMixedTypes="0" containsString="0" containsNumber="1" minValue="-201841.82139584143" maxValue="198315.68567856564"/>
    </cacheField>
    <cacheField name="Total FFD" numFmtId="164">
      <sharedItems containsSemiMixedTypes="0" containsString="0" containsNumber="1" minValue="-37590.891888516424" maxValue="1350710.7519638208"/>
    </cacheField>
    <cacheField name="Z" numFmtId="164">
      <sharedItems containsNonDate="0" containsString="0" containsBlank="1"/>
    </cacheField>
    <cacheField name="Region (WB data)" numFmtId="164">
      <sharedItems/>
    </cacheField>
    <cacheField name="Income group (WB data)" numFmtId="164">
      <sharedItems/>
    </cacheField>
    <cacheField name="HIPC " numFmtId="164">
      <sharedItems containsBlank="1"/>
    </cacheField>
    <cacheField name="LDC" numFmtId="164">
      <sharedItems count="2">
        <s v=""/>
        <s v="LDC"/>
      </sharedItems>
    </cacheField>
    <cacheField name="SIDS " numFmtId="164">
      <sharedItems/>
    </cacheField>
    <cacheField name="LLDC " numFmtId="164">
      <sharedItems/>
    </cacheField>
    <cacheField name="Fragile&amp;conflict affected countries " numFmtId="164">
      <sharedItems containsBlank="1"/>
    </cacheField>
    <cacheField name="Vulnerable countries" numFmtId="164">
      <sharedItems containsNonDate="0" containsString="0" containsBlank="1"/>
    </cacheField>
    <cacheField name="G20" numFmtId="164">
      <sharedItems count="2">
        <s v=""/>
        <s v="G20"/>
      </sharedItems>
    </cacheField>
    <cacheField name="b" numFmtId="164">
      <sharedItems containsNonDate="0" containsString="0" containsBlank="1"/>
    </cacheField>
    <cacheField name="Income group" numFmtId="164">
      <sharedItems count="5">
        <s v="High income: OECD"/>
        <s v="High income: nonOECD"/>
        <s v="UMICs, Total"/>
        <s v="Lower middle income"/>
        <s v="Low income"/>
      </sharedItems>
    </cacheField>
    <cacheField name="Other" numFmtId="164">
      <sharedItems containsMixedTypes="1" containsNumber="1" containsInteger="1" minValue="0" maxValue="0"/>
    </cacheField>
    <cacheField name="LDC2" numFmtId="164">
      <sharedItems/>
    </cacheField>
    <cacheField name="SIDS" numFmtId="164">
      <sharedItems count="2">
        <s v=""/>
        <s v="SIDS"/>
      </sharedItems>
    </cacheField>
    <cacheField name="LLDC" numFmtId="164">
      <sharedItems count="2">
        <s v=""/>
        <s v="LLDC"/>
      </sharedItems>
    </cacheField>
    <cacheField name="G202" numFmtId="16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14">
  <r>
    <s v="Norway"/>
    <n v="88500"/>
    <n v="89725.446575031645"/>
    <n v="-3256.3824447853435"/>
    <n v="0"/>
    <n v="35014.679838437412"/>
    <n v="121483.74396868372"/>
    <m/>
    <s v=".."/>
    <s v="High income: OECD"/>
    <x v="0"/>
    <s v=""/>
    <s v=""/>
    <s v=""/>
    <x v="0"/>
    <m/>
    <s v=""/>
    <m/>
    <s v="High income: OECD"/>
    <n v="0"/>
    <s v=""/>
    <s v=""/>
    <s v=""/>
    <s v=""/>
    <x v="0"/>
  </r>
  <r>
    <s v="Luxembourg"/>
    <n v="72730"/>
    <n v="10273.573646148739"/>
    <n v="-295.83438761217042"/>
    <n v="0"/>
    <n v="-47568.631147052991"/>
    <n v="-37590.891888516424"/>
    <m/>
    <s v=".."/>
    <s v="High income: OECD"/>
    <x v="0"/>
    <s v=""/>
    <s v=""/>
    <s v=""/>
    <x v="0"/>
    <m/>
    <s v=""/>
    <m/>
    <s v="High income: OECD"/>
    <s v="EMU"/>
    <s v=""/>
    <s v=""/>
    <s v=""/>
    <s v=""/>
    <x v="0"/>
  </r>
  <r>
    <s v="Switzerland"/>
    <n v="74900"/>
    <n v="0"/>
    <n v="-2019.7597305462107"/>
    <n v="0"/>
    <n v="29738.684670164654"/>
    <n v="27718.924939618442"/>
    <m/>
    <s v=".."/>
    <s v="High income: OECD"/>
    <x v="0"/>
    <s v=""/>
    <s v=""/>
    <s v=""/>
    <x v="0"/>
    <m/>
    <s v=""/>
    <m/>
    <s v="High income: OECD"/>
    <n v="0"/>
    <s v=""/>
    <s v=""/>
    <s v=""/>
    <s v=""/>
    <x v="0"/>
  </r>
  <r>
    <s v="Denmark"/>
    <n v="60160"/>
    <n v="87807.953329374184"/>
    <n v="-2312.5888612803037"/>
    <n v="0"/>
    <n v="7721.7555114161405"/>
    <n v="93217.119979510011"/>
    <m/>
    <s v=".."/>
    <s v="High income: OECD"/>
    <x v="0"/>
    <s v=""/>
    <s v=""/>
    <s v=""/>
    <x v="0"/>
    <m/>
    <s v=""/>
    <m/>
    <s v="High income: OECD"/>
    <n v="0"/>
    <s v=""/>
    <s v=""/>
    <s v=""/>
    <s v=""/>
    <x v="0"/>
  </r>
  <r>
    <s v="Sweden"/>
    <n v="53160"/>
    <n v="91161.338062810843"/>
    <n v="-4201.3108191402298"/>
    <n v="0"/>
    <n v="-17208.790626794882"/>
    <n v="69751.236616875729"/>
    <m/>
    <s v=".."/>
    <s v="High income: OECD"/>
    <x v="0"/>
    <s v=""/>
    <s v=""/>
    <s v=""/>
    <x v="0"/>
    <m/>
    <s v=""/>
    <m/>
    <s v="High income: OECD"/>
    <n v="0"/>
    <s v=""/>
    <s v=""/>
    <s v=""/>
    <s v=""/>
    <x v="0"/>
  </r>
  <r>
    <s v="Australia"/>
    <n v="50150"/>
    <n v="167900.81982653192"/>
    <n v="-3068.7399733285874"/>
    <n v="0"/>
    <n v="23258.288173227731"/>
    <n v="188090.36802643107"/>
    <m/>
    <s v=".."/>
    <s v="High income: OECD"/>
    <x v="0"/>
    <s v=""/>
    <s v=""/>
    <s v=""/>
    <x v="0"/>
    <m/>
    <s v="G20"/>
    <m/>
    <s v="High income: OECD"/>
    <n v="0"/>
    <s v=""/>
    <s v=""/>
    <s v=""/>
    <s v="G20"/>
    <x v="0"/>
  </r>
  <r>
    <s v="Netherlands"/>
    <n v="49230"/>
    <n v="150661.68953096241"/>
    <n v="-5468.5144923417429"/>
    <n v="0"/>
    <n v="-7802.7420850199187"/>
    <n v="137390.43295360074"/>
    <m/>
    <s v=".."/>
    <s v="High income: OECD"/>
    <x v="0"/>
    <s v=""/>
    <s v=""/>
    <s v=""/>
    <x v="0"/>
    <m/>
    <s v=""/>
    <m/>
    <s v="High income: OECD"/>
    <s v="EMU"/>
    <s v=""/>
    <s v=""/>
    <s v=""/>
    <s v=""/>
    <x v="0"/>
  </r>
  <r>
    <s v="United States"/>
    <n v="50650"/>
    <n v="1348088.6812759272"/>
    <n v="-29727.71526125056"/>
    <n v="0"/>
    <n v="32349.785949144047"/>
    <n v="1350710.7519638208"/>
    <m/>
    <s v=".."/>
    <s v="High income: OECD"/>
    <x v="0"/>
    <s v=""/>
    <s v=""/>
    <s v=""/>
    <x v="0"/>
    <m/>
    <s v="G20"/>
    <m/>
    <s v="High income: OECD"/>
    <n v="0"/>
    <s v=""/>
    <s v=""/>
    <s v=""/>
    <s v="G20"/>
    <x v="0"/>
  </r>
  <r>
    <s v="Austria"/>
    <n v="47860"/>
    <n v="61779.06047186155"/>
    <n v="-993.86507735216503"/>
    <n v="0"/>
    <n v="3963.1276096183651"/>
    <n v="64748.323004127749"/>
    <m/>
    <s v=".."/>
    <s v="High income: OECD"/>
    <x v="0"/>
    <s v=""/>
    <s v=""/>
    <s v=""/>
    <x v="0"/>
    <m/>
    <s v=""/>
    <m/>
    <s v="High income: OECD"/>
    <s v="EMU"/>
    <s v=""/>
    <s v=""/>
    <s v=""/>
    <s v=""/>
    <x v="0"/>
  </r>
  <r>
    <s v="Finland"/>
    <n v="47560"/>
    <n v="43259.330351732169"/>
    <n v="-2110.5084522693105"/>
    <n v="0"/>
    <n v="-12760.542820889988"/>
    <n v="28388.279078572865"/>
    <m/>
    <s v=".."/>
    <s v="High income: OECD"/>
    <x v="0"/>
    <s v=""/>
    <s v=""/>
    <s v=""/>
    <x v="0"/>
    <m/>
    <s v=""/>
    <m/>
    <s v="High income: OECD"/>
    <s v="EMU"/>
    <s v=""/>
    <s v=""/>
    <s v=""/>
    <s v=""/>
    <x v="0"/>
  </r>
  <r>
    <s v="Belgium"/>
    <n v="45680"/>
    <n v="100508.75450459831"/>
    <n v="-2287.5499617946957"/>
    <n v="0"/>
    <n v="118642.29968579562"/>
    <n v="216863.50422859925"/>
    <m/>
    <s v=".."/>
    <s v="High income: OECD"/>
    <x v="0"/>
    <s v=""/>
    <s v=""/>
    <s v=""/>
    <x v="0"/>
    <m/>
    <s v=""/>
    <m/>
    <s v="High income: OECD"/>
    <s v="EMU"/>
    <s v=""/>
    <s v=""/>
    <s v=""/>
    <s v=""/>
    <x v="0"/>
  </r>
  <r>
    <s v="Canada"/>
    <n v="46730"/>
    <n v="143372.69525789519"/>
    <n v="-4019.6403744284435"/>
    <n v="0"/>
    <n v="-26989.004096449873"/>
    <n v="112364.05078701687"/>
    <m/>
    <s v=".."/>
    <s v="High income: OECD"/>
    <x v="0"/>
    <s v=""/>
    <s v=""/>
    <s v=""/>
    <x v="0"/>
    <m/>
    <s v="G20"/>
    <m/>
    <s v="High income: OECD"/>
    <n v="0"/>
    <s v=""/>
    <s v=""/>
    <s v=""/>
    <s v="G20"/>
    <x v="0"/>
  </r>
  <r>
    <s v="Japan"/>
    <n v="45130"/>
    <n v="451568.576200018"/>
    <n v="-10766.625683734117"/>
    <n v="0"/>
    <n v="-123685.1316293751"/>
    <n v="317116.81888690876"/>
    <m/>
    <s v=".."/>
    <s v="High income: OECD"/>
    <x v="0"/>
    <s v=""/>
    <s v=""/>
    <s v=""/>
    <x v="0"/>
    <m/>
    <s v="G20"/>
    <m/>
    <s v="High income: OECD"/>
    <n v="0"/>
    <s v=""/>
    <s v=""/>
    <s v=""/>
    <s v="G20"/>
    <x v="0"/>
  </r>
  <r>
    <s v="Germany"/>
    <n v="44560"/>
    <n v="357827.34070233721"/>
    <n v="-12025.996859620656"/>
    <n v="0"/>
    <n v="17283.329843074513"/>
    <n v="363084.67368579103"/>
    <m/>
    <s v=".."/>
    <s v="High income: OECD"/>
    <x v="0"/>
    <s v=""/>
    <s v=""/>
    <s v=""/>
    <x v="0"/>
    <m/>
    <s v="G20"/>
    <m/>
    <s v="High income: OECD"/>
    <s v="EMU"/>
    <s v=""/>
    <s v=""/>
    <s v=""/>
    <s v="G20"/>
    <x v="0"/>
  </r>
  <r>
    <s v="France"/>
    <n v="42690"/>
    <n v="477956.91369681229"/>
    <n v="-10459.22754832739"/>
    <n v="0"/>
    <n v="-201841.82139584143"/>
    <n v="265655.86475264345"/>
    <m/>
    <s v=".."/>
    <s v="High income: OECD"/>
    <x v="0"/>
    <s v=""/>
    <s v=""/>
    <s v=""/>
    <x v="0"/>
    <m/>
    <s v="G20"/>
    <m/>
    <s v="High income: OECD"/>
    <s v="EMU"/>
    <s v=""/>
    <s v=""/>
    <s v=""/>
    <s v="G20"/>
    <x v="0"/>
  </r>
  <r>
    <s v="Ireland"/>
    <n v="39690"/>
    <n v="46601.671248280334"/>
    <n v="-848.46183691891997"/>
    <n v="0"/>
    <n v="-11351.324722741103"/>
    <n v="34401.88468862031"/>
    <m/>
    <s v=".."/>
    <s v="High income: OECD"/>
    <x v="0"/>
    <s v=""/>
    <s v=""/>
    <s v=""/>
    <x v="0"/>
    <m/>
    <s v=""/>
    <m/>
    <s v="High income: OECD"/>
    <s v="EMU"/>
    <s v=""/>
    <s v=""/>
    <s v=""/>
    <s v=""/>
    <x v="0"/>
  </r>
  <r>
    <s v="United Kingdom"/>
    <n v="38450"/>
    <n v="645118.34594868019"/>
    <n v="-13598.580663887513"/>
    <n v="0"/>
    <n v="106860.33464110145"/>
    <n v="738380.09992589406"/>
    <m/>
    <s v=".."/>
    <s v="High income: OECD"/>
    <x v="0"/>
    <s v=""/>
    <s v=""/>
    <s v=""/>
    <x v="0"/>
    <m/>
    <s v="G20"/>
    <m/>
    <s v="High income: OECD"/>
    <n v="0"/>
    <s v=""/>
    <s v=""/>
    <s v=""/>
    <s v="G20"/>
    <x v="0"/>
  </r>
  <r>
    <s v="Italy"/>
    <n v="35370"/>
    <n v="398180.83598080318"/>
    <n v="-3320.3820046380688"/>
    <n v="0"/>
    <n v="67121.346520945706"/>
    <n v="461981.80049711082"/>
    <m/>
    <s v=".."/>
    <s v="High income: OECD"/>
    <x v="0"/>
    <s v=""/>
    <s v=""/>
    <s v=""/>
    <x v="0"/>
    <m/>
    <s v="G20"/>
    <m/>
    <s v="High income: OECD"/>
    <s v="EMU"/>
    <s v=""/>
    <s v=""/>
    <s v=""/>
    <s v="G20"/>
    <x v="0"/>
  </r>
  <r>
    <s v="Iceland"/>
    <n v="35180"/>
    <n v="3739.9785453330846"/>
    <n v="-30.632330493998385"/>
    <n v="0"/>
    <n v="11284.282405813714"/>
    <n v="14993.6286206528"/>
    <m/>
    <s v=".."/>
    <s v="High income: OECD"/>
    <x v="0"/>
    <s v=""/>
    <s v=""/>
    <s v=""/>
    <x v="0"/>
    <m/>
    <s v=""/>
    <m/>
    <s v="High income: OECD"/>
    <n v="0"/>
    <s v=""/>
    <s v=""/>
    <s v=""/>
    <s v=""/>
    <x v="0"/>
  </r>
  <r>
    <s v="Spain"/>
    <n v="30660"/>
    <n v="113336.08301411939"/>
    <n v="-3417.9921895016005"/>
    <n v="0"/>
    <n v="73217.969575034062"/>
    <n v="183136.06039965185"/>
    <m/>
    <s v=".."/>
    <s v="High income: OECD"/>
    <x v="0"/>
    <s v=""/>
    <s v=""/>
    <s v=""/>
    <x v="0"/>
    <m/>
    <s v=""/>
    <m/>
    <s v="High income: OECD"/>
    <s v="EMU"/>
    <s v=""/>
    <s v=""/>
    <s v=""/>
    <s v=""/>
    <x v="0"/>
  </r>
  <r>
    <s v="New Zealand"/>
    <n v="30640"/>
    <n v="32482.743906764379"/>
    <n v="-320.96666855706235"/>
    <n v="0"/>
    <n v="1299.1314444303473"/>
    <n v="33460.908682637666"/>
    <m/>
    <s v=".."/>
    <s v="High income: OECD"/>
    <x v="0"/>
    <s v=""/>
    <s v=""/>
    <s v=""/>
    <x v="0"/>
    <m/>
    <s v=""/>
    <m/>
    <s v="High income: OECD"/>
    <n v="0"/>
    <s v=""/>
    <s v=""/>
    <s v=""/>
    <s v=""/>
    <x v="0"/>
  </r>
  <r>
    <s v="Israel"/>
    <n v="28380"/>
    <n v="39870.024523762702"/>
    <n v="-138.12002929001002"/>
    <n v="0"/>
    <n v="13749.483442058903"/>
    <n v="53481.387936531595"/>
    <m/>
    <s v=".."/>
    <s v="High income: OECD"/>
    <x v="0"/>
    <s v=""/>
    <s v=""/>
    <s v=""/>
    <x v="0"/>
    <m/>
    <s v=""/>
    <m/>
    <s v="High income: OECD"/>
    <n v="0"/>
    <s v=""/>
    <s v=""/>
    <s v=""/>
    <s v=""/>
    <x v="0"/>
  </r>
  <r>
    <s v="Greece"/>
    <n v="24490"/>
    <n v="47710.924882679326"/>
    <n v="-370.63875668664116"/>
    <n v="0"/>
    <n v="22554.315696474019"/>
    <n v="69894.601822466706"/>
    <m/>
    <s v=".."/>
    <s v="High income: OECD"/>
    <x v="0"/>
    <s v=""/>
    <s v=""/>
    <s v=""/>
    <x v="0"/>
    <m/>
    <s v=""/>
    <m/>
    <s v="High income: OECD"/>
    <s v="EMU"/>
    <s v=""/>
    <s v=""/>
    <s v=""/>
    <s v=""/>
    <x v="0"/>
  </r>
  <r>
    <s v="Slovenia"/>
    <n v="23930"/>
    <n v="6948.9259615036653"/>
    <n v="-49.100885585068312"/>
    <n v="0"/>
    <n v="-807.20417550946831"/>
    <n v="6092.6209004091288"/>
    <m/>
    <s v=".."/>
    <s v="High income: OECD"/>
    <x v="0"/>
    <s v=""/>
    <s v=""/>
    <s v=""/>
    <x v="0"/>
    <m/>
    <s v=""/>
    <m/>
    <s v="High income: OECD"/>
    <s v="EMU"/>
    <s v=""/>
    <s v=""/>
    <s v=""/>
    <s v=""/>
    <x v="0"/>
  </r>
  <r>
    <s v="Portugal"/>
    <n v="21500"/>
    <n v="41726.229743679593"/>
    <n v="-656.73749205685249"/>
    <n v="0"/>
    <n v="18931.152701422561"/>
    <n v="60000.644953045296"/>
    <m/>
    <s v=".."/>
    <s v="High income: OECD"/>
    <x v="0"/>
    <s v=""/>
    <s v=""/>
    <s v=""/>
    <x v="0"/>
    <m/>
    <s v=""/>
    <m/>
    <s v="High income: OECD"/>
    <s v="EMU"/>
    <s v=""/>
    <s v=""/>
    <s v=""/>
    <s v=""/>
    <x v="0"/>
  </r>
  <r>
    <s v="Korea, Rep."/>
    <n v="20870"/>
    <n v="164571.34310015905"/>
    <n v="0"/>
    <n v="0"/>
    <n v="431.78817751928182"/>
    <n v="165003.13127767833"/>
    <m/>
    <s v=".."/>
    <s v="High income: OECD"/>
    <x v="0"/>
    <s v=""/>
    <s v=""/>
    <s v=""/>
    <x v="0"/>
    <m/>
    <s v="G20"/>
    <m/>
    <s v="High income: OECD"/>
    <n v="0"/>
    <s v=""/>
    <s v=""/>
    <s v=""/>
    <s v="G20"/>
    <x v="0"/>
  </r>
  <r>
    <s v="Czech Republic"/>
    <n v="18710"/>
    <n v="20780.742729109166"/>
    <n v="-175.27194016736576"/>
    <n v="0"/>
    <n v="3378.947125674621"/>
    <n v="23984.417914616421"/>
    <m/>
    <s v=".."/>
    <s v="High income: OECD"/>
    <x v="0"/>
    <s v=""/>
    <s v=""/>
    <s v=""/>
    <x v="0"/>
    <m/>
    <s v=""/>
    <m/>
    <s v="High income: OECD"/>
    <n v="0"/>
    <s v=""/>
    <s v=""/>
    <s v=""/>
    <s v=""/>
    <x v="0"/>
  </r>
  <r>
    <s v="Slovak Republic"/>
    <n v="17100"/>
    <n v="10051.250443084831"/>
    <n v="-71.063390437898505"/>
    <n v="0"/>
    <n v="4963.6590296212935"/>
    <n v="14943.846082268225"/>
    <m/>
    <s v=".."/>
    <s v="High income: OECD"/>
    <x v="0"/>
    <s v=""/>
    <s v=""/>
    <s v=""/>
    <x v="0"/>
    <m/>
    <s v=""/>
    <m/>
    <s v="High income: OECD"/>
    <s v="EMU"/>
    <s v=""/>
    <s v=""/>
    <s v=""/>
    <s v=""/>
    <x v="0"/>
  </r>
  <r>
    <s v="Estonia"/>
    <n v="15510"/>
    <n v="2399.0715274799154"/>
    <n v="-16.36611443715087"/>
    <n v="0"/>
    <n v="-309.22345197930412"/>
    <n v="2073.4819610634604"/>
    <m/>
    <s v=".."/>
    <s v="High income: OECD"/>
    <x v="0"/>
    <s v=""/>
    <s v=""/>
    <s v=""/>
    <x v="0"/>
    <m/>
    <s v=""/>
    <m/>
    <s v="High income: OECD"/>
    <s v="EMU"/>
    <s v=""/>
    <s v=""/>
    <s v=""/>
    <s v=""/>
    <x v="0"/>
  </r>
  <r>
    <s v="Hungary"/>
    <n v="12900"/>
    <n v="23404.193500375619"/>
    <n v="-112.85571979470947"/>
    <n v="0"/>
    <n v="5546.3785710906723"/>
    <n v="28837.716351671581"/>
    <m/>
    <s v=".."/>
    <s v="High income: OECD"/>
    <x v="0"/>
    <s v=""/>
    <s v=""/>
    <s v=""/>
    <x v="0"/>
    <m/>
    <s v=""/>
    <m/>
    <s v="High income: OECD"/>
    <n v="0"/>
    <s v=""/>
    <s v=""/>
    <s v=""/>
    <s v=""/>
    <x v="0"/>
  </r>
  <r>
    <s v="Poland"/>
    <n v="12340"/>
    <n v="67904.12493564238"/>
    <n v="-324.04700910850505"/>
    <n v="0"/>
    <n v="8104.5330740635873"/>
    <n v="75684.611000597462"/>
    <m/>
    <s v=".."/>
    <s v="High income: OECD"/>
    <x v="0"/>
    <s v=""/>
    <s v=""/>
    <s v=""/>
    <x v="0"/>
    <m/>
    <s v=""/>
    <m/>
    <s v="High income: OECD"/>
    <n v="0"/>
    <s v=""/>
    <s v=""/>
    <s v=""/>
    <s v=""/>
    <x v="0"/>
  </r>
  <r>
    <s v="St. Martin (French part)"/>
    <n v="0"/>
    <n v="0"/>
    <n v="0"/>
    <n v="0"/>
    <n v="0"/>
    <n v="0"/>
    <m/>
    <s v=".."/>
    <s v="High income: nonOECD"/>
    <x v="0"/>
    <s v=""/>
    <s v=""/>
    <s v=""/>
    <x v="0"/>
    <m/>
    <s v=""/>
    <m/>
    <s v="High income: nonOECD"/>
    <n v="0"/>
    <s v=""/>
    <s v=""/>
    <s v=""/>
    <s v=""/>
    <x v="0"/>
  </r>
  <r>
    <s v="New Caledonia"/>
    <n v="0"/>
    <n v="0"/>
    <n v="0"/>
    <n v="0"/>
    <n v="0"/>
    <n v="0"/>
    <m/>
    <s v=".."/>
    <s v="High income: nonOECD"/>
    <x v="0"/>
    <s v=""/>
    <s v="SIDS"/>
    <s v=""/>
    <x v="0"/>
    <m/>
    <s v=""/>
    <m/>
    <s v="High income: nonOECD"/>
    <n v="0"/>
    <s v=""/>
    <s v="SIDS"/>
    <s v=""/>
    <s v=""/>
    <x v="0"/>
  </r>
  <r>
    <s v="French Polynesia"/>
    <n v="0"/>
    <n v="0"/>
    <n v="0"/>
    <n v="0"/>
    <n v="0"/>
    <n v="0"/>
    <m/>
    <s v=".."/>
    <s v="High income: nonOECD"/>
    <x v="0"/>
    <s v=""/>
    <s v="SIDS"/>
    <s v=""/>
    <x v="0"/>
    <m/>
    <s v=""/>
    <m/>
    <s v="High income: nonOECD"/>
    <n v="0"/>
    <s v=""/>
    <s v="SIDS"/>
    <s v=""/>
    <s v=""/>
    <x v="0"/>
  </r>
  <r>
    <s v="Guam"/>
    <n v="0"/>
    <n v="0"/>
    <n v="0"/>
    <n v="0"/>
    <n v="0"/>
    <n v="0"/>
    <m/>
    <s v=".."/>
    <s v="High income: nonOECD"/>
    <x v="0"/>
    <s v=""/>
    <s v="SIDS"/>
    <s v=""/>
    <x v="0"/>
    <m/>
    <s v=""/>
    <m/>
    <s v="High income: nonOECD"/>
    <n v="0"/>
    <s v=""/>
    <s v="SIDS"/>
    <s v=""/>
    <s v=""/>
    <x v="0"/>
  </r>
  <r>
    <s v="Northern Mariana Islands"/>
    <n v="0"/>
    <n v="0"/>
    <n v="0"/>
    <n v="0"/>
    <n v="0"/>
    <n v="0"/>
    <m/>
    <s v=".."/>
    <s v="High income: nonOECD"/>
    <x v="0"/>
    <s v=""/>
    <s v="SIDS"/>
    <s v=""/>
    <x v="0"/>
    <m/>
    <s v=""/>
    <m/>
    <s v="High income: nonOECD"/>
    <n v="0"/>
    <s v=""/>
    <s v="SIDS"/>
    <s v=""/>
    <s v=""/>
    <x v="0"/>
  </r>
  <r>
    <s v="San Marino"/>
    <n v="0"/>
    <n v="0"/>
    <n v="0"/>
    <n v="0"/>
    <n v="0"/>
    <n v="0"/>
    <m/>
    <s v=".."/>
    <s v="High income: nonOECD"/>
    <x v="0"/>
    <s v=""/>
    <s v=""/>
    <s v=""/>
    <x v="0"/>
    <m/>
    <s v=""/>
    <m/>
    <s v="High income: nonOECD"/>
    <n v="0"/>
    <s v=""/>
    <s v=""/>
    <s v=""/>
    <s v=""/>
    <x v="0"/>
  </r>
  <r>
    <s v="Sint Maarten (Dutch part)"/>
    <n v="0"/>
    <n v="0"/>
    <n v="0"/>
    <n v="0"/>
    <n v="0"/>
    <n v="0"/>
    <m/>
    <s v=".."/>
    <s v="High income: nonOECD"/>
    <x v="0"/>
    <s v=""/>
    <s v=""/>
    <s v=""/>
    <x v="0"/>
    <m/>
    <s v=""/>
    <m/>
    <s v="High income: nonOECD"/>
    <n v="0"/>
    <s v=""/>
    <s v=""/>
    <s v=""/>
    <s v=""/>
    <x v="0"/>
  </r>
  <r>
    <s v="Turks and Caicos Islands"/>
    <n v="0"/>
    <n v="0"/>
    <n v="0"/>
    <n v="0"/>
    <n v="0"/>
    <n v="0"/>
    <m/>
    <s v=".."/>
    <s v="High income: nonOECD"/>
    <x v="0"/>
    <s v=""/>
    <s v=""/>
    <s v=""/>
    <x v="0"/>
    <m/>
    <s v=""/>
    <m/>
    <s v="High income: nonOECD"/>
    <n v="0"/>
    <s v=""/>
    <s v=""/>
    <s v=""/>
    <s v=""/>
    <x v="0"/>
  </r>
  <r>
    <s v="Virgin Islands (U.S.)"/>
    <n v="0"/>
    <n v="0"/>
    <n v="0"/>
    <n v="0"/>
    <n v="0"/>
    <n v="0"/>
    <m/>
    <s v=".."/>
    <s v="High income: nonOECD"/>
    <x v="0"/>
    <s v=""/>
    <s v="SIDS"/>
    <s v=""/>
    <x v="0"/>
    <m/>
    <s v=""/>
    <m/>
    <s v="High income: nonOECD"/>
    <n v="0"/>
    <s v=""/>
    <s v="SIDS"/>
    <s v=""/>
    <s v=""/>
    <x v="0"/>
  </r>
  <r>
    <s v="Andorra"/>
    <n v="0"/>
    <n v="0"/>
    <n v="0"/>
    <n v="0"/>
    <n v="0"/>
    <n v="0"/>
    <m/>
    <s v=".."/>
    <s v="High income: nonOECD"/>
    <x v="0"/>
    <s v=""/>
    <s v=""/>
    <s v=""/>
    <x v="0"/>
    <m/>
    <s v=""/>
    <m/>
    <s v="High income: nonOECD"/>
    <n v="0"/>
    <s v=""/>
    <s v=""/>
    <s v=""/>
    <s v=""/>
    <x v="0"/>
  </r>
  <r>
    <s v="Aruba"/>
    <n v="0"/>
    <n v="0"/>
    <n v="0"/>
    <n v="0"/>
    <n v="5.3334520784908701"/>
    <n v="5.3334520784908701"/>
    <m/>
    <s v=".."/>
    <s v="High income: nonOECD"/>
    <x v="0"/>
    <s v=""/>
    <s v="SIDS"/>
    <s v=""/>
    <x v="0"/>
    <m/>
    <s v=""/>
    <m/>
    <s v="High income: nonOECD"/>
    <n v="0"/>
    <s v=""/>
    <s v="SIDS"/>
    <s v=""/>
    <s v=""/>
    <x v="0"/>
  </r>
  <r>
    <s v="Curacao"/>
    <n v="0"/>
    <n v="0"/>
    <n v="0"/>
    <n v="0"/>
    <n v="0"/>
    <n v="0"/>
    <m/>
    <s v=".."/>
    <s v="High income: nonOECD"/>
    <x v="0"/>
    <s v=""/>
    <s v=""/>
    <s v=""/>
    <x v="0"/>
    <m/>
    <s v=""/>
    <m/>
    <s v="High income: nonOECD"/>
    <n v="0"/>
    <s v=""/>
    <s v=""/>
    <s v=""/>
    <s v=""/>
    <x v="0"/>
  </r>
  <r>
    <s v="Bermuda"/>
    <n v="105210"/>
    <n v="0"/>
    <n v="0"/>
    <n v="0"/>
    <n v="3451.8934941142143"/>
    <n v="3451.8934941142143"/>
    <m/>
    <s v=".."/>
    <s v="High income: nonOECD"/>
    <x v="0"/>
    <s v=""/>
    <s v=""/>
    <s v=""/>
    <x v="0"/>
    <m/>
    <s v=""/>
    <m/>
    <s v="High income: nonOECD"/>
    <n v="0"/>
    <s v=""/>
    <s v=""/>
    <s v=""/>
    <s v=""/>
    <x v="0"/>
  </r>
  <r>
    <s v="Cayman Islands"/>
    <n v="0"/>
    <n v="0"/>
    <n v="0"/>
    <n v="0"/>
    <n v="0"/>
    <n v="0"/>
    <m/>
    <s v=".."/>
    <s v="High income: nonOECD"/>
    <x v="0"/>
    <s v=""/>
    <s v=""/>
    <s v=""/>
    <x v="0"/>
    <m/>
    <s v=""/>
    <m/>
    <s v="High income: nonOECD"/>
    <n v="0"/>
    <s v=""/>
    <s v=""/>
    <s v=""/>
    <s v=""/>
    <x v="0"/>
  </r>
  <r>
    <s v="Channel Islands"/>
    <n v="0"/>
    <n v="0"/>
    <n v="0"/>
    <n v="0"/>
    <n v="0"/>
    <n v="0"/>
    <m/>
    <s v=".."/>
    <s v="High income: nonOECD"/>
    <x v="0"/>
    <s v=""/>
    <s v=""/>
    <s v=""/>
    <x v="0"/>
    <m/>
    <s v=""/>
    <m/>
    <s v="High income: nonOECD"/>
    <n v="0"/>
    <s v=""/>
    <s v=""/>
    <s v=""/>
    <s v=""/>
    <x v="0"/>
  </r>
  <r>
    <s v="Faeroe Islands"/>
    <n v="0"/>
    <n v="0"/>
    <n v="0"/>
    <n v="0"/>
    <n v="0"/>
    <n v="0"/>
    <m/>
    <s v=".."/>
    <s v="High income: nonOECD"/>
    <x v="0"/>
    <s v=""/>
    <s v=""/>
    <s v=""/>
    <x v="0"/>
    <m/>
    <s v=""/>
    <m/>
    <s v="High income: nonOECD"/>
    <n v="0"/>
    <s v=""/>
    <s v=""/>
    <s v=""/>
    <s v=""/>
    <x v="0"/>
  </r>
  <r>
    <s v="Isle of Man"/>
    <n v="0"/>
    <n v="0"/>
    <n v="0"/>
    <n v="0"/>
    <n v="0"/>
    <n v="0"/>
    <m/>
    <s v=".."/>
    <s v="High income: nonOECD"/>
    <x v="0"/>
    <s v=""/>
    <s v=""/>
    <s v=""/>
    <x v="0"/>
    <m/>
    <s v=""/>
    <m/>
    <s v="High income: nonOECD"/>
    <n v="0"/>
    <s v=""/>
    <s v=""/>
    <s v=""/>
    <s v=""/>
    <x v="0"/>
  </r>
  <r>
    <s v="Monaco"/>
    <n v="0"/>
    <n v="0"/>
    <n v="0"/>
    <n v="0"/>
    <n v="0"/>
    <n v="0"/>
    <m/>
    <s v=".."/>
    <s v="High income: nonOECD"/>
    <x v="0"/>
    <s v=""/>
    <s v=""/>
    <s v=""/>
    <x v="0"/>
    <m/>
    <s v=""/>
    <m/>
    <s v="High income: nonOECD"/>
    <n v="0"/>
    <s v=""/>
    <s v=""/>
    <s v=""/>
    <s v=""/>
    <x v="0"/>
  </r>
  <r>
    <s v="Liechtenstein"/>
    <n v="0"/>
    <n v="0"/>
    <n v="0"/>
    <n v="0"/>
    <n v="0"/>
    <n v="0"/>
    <m/>
    <s v=".."/>
    <s v="High income: nonOECD"/>
    <x v="0"/>
    <s v=""/>
    <s v=""/>
    <s v=""/>
    <x v="0"/>
    <m/>
    <s v=""/>
    <m/>
    <s v="High income: nonOECD"/>
    <n v="0"/>
    <s v=""/>
    <s v=""/>
    <s v=""/>
    <s v=""/>
    <x v="0"/>
  </r>
  <r>
    <s v="Qatar"/>
    <n v="76010"/>
    <n v="0"/>
    <n v="0"/>
    <n v="0"/>
    <n v="12009.86326047382"/>
    <n v="12009.86326047382"/>
    <m/>
    <s v=".."/>
    <s v="High income: nonOECD"/>
    <x v="0"/>
    <s v=""/>
    <s v=""/>
    <s v=""/>
    <x v="0"/>
    <m/>
    <s v=""/>
    <m/>
    <s v="High income: nonOECD"/>
    <n v="0"/>
    <s v=""/>
    <s v=""/>
    <s v=""/>
    <s v=""/>
    <x v="0"/>
  </r>
  <r>
    <s v="Kuwait"/>
    <n v="0"/>
    <n v="701.84296616085237"/>
    <n v="0"/>
    <n v="0"/>
    <n v="4677.5758613897915"/>
    <n v="5379.418827550644"/>
    <m/>
    <s v=".."/>
    <s v="High income: nonOECD"/>
    <x v="0"/>
    <s v=""/>
    <s v=""/>
    <s v=""/>
    <x v="0"/>
    <m/>
    <s v=""/>
    <m/>
    <s v="High income: nonOECD"/>
    <n v="0"/>
    <s v=""/>
    <s v=""/>
    <s v=""/>
    <s v=""/>
    <x v="0"/>
  </r>
  <r>
    <s v="Macao SAR, China"/>
    <n v="55720"/>
    <n v="9442.1072562337176"/>
    <n v="0"/>
    <n v="0"/>
    <n v="2666.4355853428674"/>
    <n v="12108.542841576585"/>
    <m/>
    <s v=".."/>
    <s v="High income: nonOECD"/>
    <x v="0"/>
    <s v=""/>
    <s v=""/>
    <s v=""/>
    <x v="0"/>
    <m/>
    <s v=""/>
    <m/>
    <s v="High income: nonOECD"/>
    <n v="0"/>
    <s v=""/>
    <s v=""/>
    <s v=""/>
    <s v=""/>
    <x v="0"/>
  </r>
  <r>
    <s v="Singapore"/>
    <n v="45690"/>
    <n v="24563.382441463131"/>
    <n v="0"/>
    <n v="0"/>
    <n v="49975.54665300058"/>
    <n v="74538.929094463703"/>
    <m/>
    <s v=".."/>
    <s v="High income: nonOECD"/>
    <x v="0"/>
    <s v=""/>
    <s v="SIDS"/>
    <s v=""/>
    <x v="0"/>
    <m/>
    <s v=""/>
    <m/>
    <s v="High income: nonOECD"/>
    <n v="0"/>
    <s v=""/>
    <s v="SIDS"/>
    <s v=""/>
    <s v=""/>
    <x v="0"/>
  </r>
  <r>
    <s v="United Arab Emirates"/>
    <n v="35770"/>
    <n v="0"/>
    <n v="-449.23414192450787"/>
    <n v="0"/>
    <n v="4678.3992669752579"/>
    <n v="4229.1651250507502"/>
    <m/>
    <s v=".."/>
    <s v="High income: nonOECD"/>
    <x v="0"/>
    <s v=""/>
    <s v=""/>
    <s v=""/>
    <x v="0"/>
    <m/>
    <s v=""/>
    <m/>
    <s v="High income: nonOECD"/>
    <n v="0"/>
    <s v=""/>
    <s v=""/>
    <s v=""/>
    <s v=""/>
    <x v="0"/>
  </r>
  <r>
    <s v="Hong Kong SAR, China"/>
    <n v="35710"/>
    <n v="32780.164243750056"/>
    <n v="0"/>
    <n v="0"/>
    <n v="90841.555293291924"/>
    <n v="123621.71953704198"/>
    <m/>
    <s v=".."/>
    <s v="High income: nonOECD"/>
    <x v="0"/>
    <s v=""/>
    <s v=""/>
    <s v=""/>
    <x v="0"/>
    <m/>
    <s v=""/>
    <m/>
    <s v="High income: nonOECD"/>
    <n v="0"/>
    <s v=""/>
    <s v=""/>
    <s v=""/>
    <s v=""/>
    <x v="0"/>
  </r>
  <r>
    <s v="Brunei Darussalam"/>
    <n v="0"/>
    <n v="0"/>
    <n v="0"/>
    <n v="0"/>
    <n v="743.5430785118167"/>
    <n v="743.5430785118167"/>
    <m/>
    <s v=".."/>
    <s v="High income: nonOECD"/>
    <x v="0"/>
    <s v=""/>
    <s v=""/>
    <s v=""/>
    <x v="0"/>
    <m/>
    <s v=""/>
    <m/>
    <s v="High income: nonOECD"/>
    <n v="0"/>
    <s v=""/>
    <s v=""/>
    <s v=""/>
    <s v=""/>
    <x v="0"/>
  </r>
  <r>
    <s v="Cyprus"/>
    <n v="28840"/>
    <n v="4994.750372704033"/>
    <n v="-29.184367631757578"/>
    <n v="0"/>
    <n v="-4515.0782277308062"/>
    <n v="450.48777734146915"/>
    <m/>
    <s v=".."/>
    <s v="High income: nonOECD"/>
    <x v="0"/>
    <s v=""/>
    <s v=""/>
    <s v=""/>
    <x v="0"/>
    <m/>
    <s v=""/>
    <m/>
    <s v="High income: nonOECD"/>
    <s v="EMU"/>
    <s v=""/>
    <s v=""/>
    <s v=""/>
    <s v=""/>
    <x v="0"/>
  </r>
  <r>
    <s v="Greenland"/>
    <n v="0"/>
    <n v="0"/>
    <n v="0"/>
    <n v="0"/>
    <n v="0"/>
    <n v="0"/>
    <m/>
    <s v=".."/>
    <s v="High income: nonOECD"/>
    <x v="0"/>
    <s v=""/>
    <s v=""/>
    <s v=""/>
    <x v="0"/>
    <m/>
    <s v=""/>
    <m/>
    <s v="High income: nonOECD"/>
    <n v="0"/>
    <s v=""/>
    <s v=""/>
    <s v=""/>
    <s v=""/>
    <x v="0"/>
  </r>
  <r>
    <s v="Bahamas, The"/>
    <n v="21280"/>
    <n v="1277.2182626304818"/>
    <n v="0"/>
    <n v="0"/>
    <n v="624.09686859237877"/>
    <n v="1901.3151312228606"/>
    <m/>
    <s v=".."/>
    <s v="High income: nonOECD"/>
    <x v="0"/>
    <s v=""/>
    <s v="SIDS"/>
    <s v=""/>
    <x v="0"/>
    <m/>
    <s v=""/>
    <m/>
    <s v="High income: nonOECD"/>
    <n v="0"/>
    <s v=""/>
    <s v="SIDS"/>
    <s v=""/>
    <s v=""/>
    <x v="0"/>
  </r>
  <r>
    <s v="Oman"/>
    <n v="0"/>
    <n v="927.8233295911059"/>
    <n v="0"/>
    <n v="0"/>
    <n v="924.10138406886108"/>
    <n v="1851.924713659967"/>
    <m/>
    <s v=".."/>
    <s v="High income: nonOECD"/>
    <x v="0"/>
    <s v=""/>
    <s v=""/>
    <s v=""/>
    <x v="0"/>
    <m/>
    <s v=""/>
    <m/>
    <s v="High income: nonOECD"/>
    <n v="0"/>
    <s v=""/>
    <s v=""/>
    <s v=""/>
    <s v=""/>
    <x v="0"/>
  </r>
  <r>
    <s v="Malta"/>
    <n v="19780"/>
    <n v="1820.6638429180434"/>
    <n v="-14.770827413655081"/>
    <n v="0"/>
    <n v="3661.1969662894821"/>
    <n v="5467.0899817938707"/>
    <m/>
    <s v=".."/>
    <s v="High income: nonOECD"/>
    <x v="0"/>
    <s v=""/>
    <s v=""/>
    <s v=""/>
    <x v="0"/>
    <m/>
    <s v=""/>
    <m/>
    <s v="High income: nonOECD"/>
    <s v="EMU"/>
    <s v=""/>
    <s v=""/>
    <s v=""/>
    <s v=""/>
    <x v="0"/>
  </r>
  <r>
    <s v="Saudi Arabia"/>
    <n v="21210"/>
    <n v="0"/>
    <n v="-3602.2094040533084"/>
    <n v="0"/>
    <n v="22918.784087843702"/>
    <n v="19316.574683790393"/>
    <m/>
    <s v=".."/>
    <s v="High income: nonOECD"/>
    <x v="0"/>
    <s v=""/>
    <s v=""/>
    <s v=""/>
    <x v="0"/>
    <m/>
    <s v="G20"/>
    <m/>
    <s v="High income: nonOECD"/>
    <n v="0"/>
    <s v=""/>
    <s v=""/>
    <s v=""/>
    <s v="G20"/>
    <x v="0"/>
  </r>
  <r>
    <s v="Puerto Rico"/>
    <n v="17230"/>
    <n v="0"/>
    <n v="0"/>
    <n v="0"/>
    <n v="0"/>
    <n v="0"/>
    <m/>
    <s v=".."/>
    <s v="High income: nonOECD"/>
    <x v="0"/>
    <s v=""/>
    <s v="SIDS"/>
    <s v=""/>
    <x v="0"/>
    <m/>
    <s v=""/>
    <m/>
    <s v="High income: nonOECD"/>
    <n v="0"/>
    <s v=""/>
    <s v="SIDS"/>
    <s v=""/>
    <s v=""/>
    <x v="0"/>
  </r>
  <r>
    <s v="Bahrain"/>
    <n v="0"/>
    <n v="0"/>
    <n v="0"/>
    <n v="0"/>
    <n v="-3016.5091015437956"/>
    <n v="-3016.5091015437956"/>
    <m/>
    <s v=".."/>
    <s v="High income: nonOECD"/>
    <x v="0"/>
    <s v=""/>
    <s v=""/>
    <s v=""/>
    <x v="0"/>
    <m/>
    <s v=""/>
    <m/>
    <s v="High income: nonOECD"/>
    <n v="0"/>
    <s v=""/>
    <s v=""/>
    <s v=""/>
    <s v=""/>
    <x v="0"/>
  </r>
  <r>
    <s v="Trinidad and Tobago"/>
    <n v="13750"/>
    <n v="0"/>
    <n v="0"/>
    <n v="0"/>
    <n v="1089.7901930670546"/>
    <n v="1089.7901930670546"/>
    <m/>
    <s v=".."/>
    <s v="High income: nonOECD"/>
    <x v="0"/>
    <s v=""/>
    <s v="SIDS"/>
    <s v=""/>
    <x v="0"/>
    <m/>
    <s v=""/>
    <m/>
    <s v="High income: nonOECD"/>
    <n v="0"/>
    <s v=""/>
    <s v="SIDS"/>
    <s v=""/>
    <s v=""/>
    <x v="0"/>
  </r>
  <r>
    <s v="Equatorial Guinea"/>
    <n v="11670"/>
    <n v="0"/>
    <n v="70.401727252741054"/>
    <n v="-93.826294315524365"/>
    <n v="1198.5467746242873"/>
    <n v="1175.122207561504"/>
    <m/>
    <s v=".."/>
    <s v="High income: nonOECD"/>
    <x v="0"/>
    <s v="LDC"/>
    <s v=""/>
    <s v=""/>
    <x v="0"/>
    <m/>
    <s v=""/>
    <m/>
    <s v="High income: nonOECD"/>
    <n v="0"/>
    <s v="LDC"/>
    <s v=""/>
    <s v=""/>
    <s v=""/>
    <x v="0"/>
  </r>
  <r>
    <s v="Croatia"/>
    <n v="13750"/>
    <n v="8529.6834960022552"/>
    <n v="0"/>
    <n v="8408.7957729667123"/>
    <n v="1797.119996030754"/>
    <n v="18735.599264999721"/>
    <m/>
    <s v=".."/>
    <s v="High income: nonOECD"/>
    <x v="0"/>
    <s v=""/>
    <s v=""/>
    <s v=""/>
    <x v="0"/>
    <m/>
    <s v=""/>
    <m/>
    <s v="High income: nonOECD"/>
    <n v="0"/>
    <s v=""/>
    <s v=""/>
    <s v=""/>
    <s v=""/>
    <x v="0"/>
  </r>
  <r>
    <s v="Barbados"/>
    <n v="15660"/>
    <n v="0"/>
    <n v="0"/>
    <n v="0"/>
    <n v="495.11697698576415"/>
    <n v="495.11697698576415"/>
    <m/>
    <s v=".."/>
    <s v="High income: nonOECD"/>
    <x v="0"/>
    <s v=""/>
    <s v="SIDS"/>
    <s v=""/>
    <x v="0"/>
    <m/>
    <s v=""/>
    <m/>
    <s v="High income: nonOECD"/>
    <n v="0"/>
    <s v=""/>
    <s v="SIDS"/>
    <s v=""/>
    <s v=""/>
    <x v="0"/>
  </r>
  <r>
    <s v="St. Kitts and Nevis"/>
    <n v="12660"/>
    <n v="109.93675489704712"/>
    <n v="0"/>
    <n v="0"/>
    <n v="144.92529932563733"/>
    <n v="254.86205422268443"/>
    <m/>
    <s v="Latin America &amp; Caribbean"/>
    <s v="High income: nonOECD"/>
    <x v="0"/>
    <s v=""/>
    <s v="SIDS"/>
    <s v=""/>
    <x v="0"/>
    <m/>
    <s v=""/>
    <m/>
    <s v="High income: nonOECD"/>
    <n v="0"/>
    <s v=""/>
    <s v="SIDS"/>
    <s v=""/>
    <s v=""/>
    <x v="1"/>
  </r>
  <r>
    <s v="Argentina"/>
    <n v="0"/>
    <n v="0"/>
    <n v="0"/>
    <n v="0"/>
    <n v="691.88150412991592"/>
    <n v="691.88150412991592"/>
    <m/>
    <s v="Latin America &amp; Caribbean"/>
    <s v="UMICs, Total"/>
    <x v="0"/>
    <s v=""/>
    <s v=""/>
    <s v=""/>
    <x v="0"/>
    <m/>
    <s v="G20"/>
    <m/>
    <s v="UMICs, Total"/>
    <n v="0"/>
    <s v=""/>
    <s v=""/>
    <s v=""/>
    <s v="G20"/>
    <x v="1"/>
  </r>
  <r>
    <s v="Cuba"/>
    <n v="5890"/>
    <n v="0"/>
    <n v="240.04479083112875"/>
    <n v="0"/>
    <n v="0"/>
    <n v="240.04479083112875"/>
    <m/>
    <s v="Latin America &amp; Caribbean"/>
    <s v="UMICs, Total"/>
    <x v="0"/>
    <s v=""/>
    <s v="SIDS"/>
    <s v=""/>
    <x v="0"/>
    <m/>
    <s v=""/>
    <m/>
    <s v="UMICs, Total"/>
    <n v="0"/>
    <s v=""/>
    <s v="SIDS"/>
    <s v=""/>
    <s v=""/>
    <x v="1"/>
  </r>
  <r>
    <s v="Jamaica"/>
    <n v="4770"/>
    <n v="0"/>
    <n v="0"/>
    <n v="0"/>
    <n v="2105.6067605784601"/>
    <n v="2105.6067605784601"/>
    <m/>
    <s v="Latin America &amp; Caribbean"/>
    <s v="UMICs, Total"/>
    <x v="0"/>
    <s v=""/>
    <s v="SIDS"/>
    <s v=""/>
    <x v="0"/>
    <m/>
    <s v=""/>
    <m/>
    <s v="UMICs, Total"/>
    <n v="0"/>
    <s v=""/>
    <s v="SIDS"/>
    <s v=""/>
    <s v=""/>
    <x v="1"/>
  </r>
  <r>
    <s v="Latvia"/>
    <n v="13320"/>
    <n v="2150.7418479756302"/>
    <n v="-11.005003612901632"/>
    <n v="0"/>
    <n v="1911.6117081975926"/>
    <n v="4051.3485525603214"/>
    <m/>
    <s v="Europe &amp; Central Asia"/>
    <s v="UMICs, Total"/>
    <x v="0"/>
    <s v=""/>
    <s v=""/>
    <s v=""/>
    <x v="0"/>
    <m/>
    <s v=""/>
    <m/>
    <s v="UMICs, Total"/>
    <n v="0"/>
    <s v=""/>
    <s v=""/>
    <s v=""/>
    <s v=""/>
    <x v="2"/>
  </r>
  <r>
    <s v="Lithuania"/>
    <n v="12960"/>
    <n v="3863.2157200572838"/>
    <n v="-34.943148091873852"/>
    <n v="0"/>
    <n v="1882.5714497553463"/>
    <n v="5710.8440217207562"/>
    <m/>
    <s v="Europe &amp; Central Asia"/>
    <s v="UMICs, Total"/>
    <x v="0"/>
    <s v=""/>
    <s v=""/>
    <s v=""/>
    <x v="0"/>
    <m/>
    <s v=""/>
    <m/>
    <s v="UMICs, Total"/>
    <n v="0"/>
    <s v=""/>
    <s v=""/>
    <s v=""/>
    <s v=""/>
    <x v="2"/>
  </r>
  <r>
    <s v="Libya"/>
    <n v="0"/>
    <n v="0"/>
    <n v="0"/>
    <n v="0"/>
    <n v="0"/>
    <n v="0"/>
    <m/>
    <s v="Middle East &amp; North Africa"/>
    <s v="UMICs, Total"/>
    <x v="0"/>
    <s v=""/>
    <s v=""/>
    <s v=""/>
    <x v="0"/>
    <m/>
    <s v=""/>
    <m/>
    <s v="UMICs, Total"/>
    <n v="0"/>
    <s v=""/>
    <s v=""/>
    <s v=""/>
    <s v=""/>
    <x v="3"/>
  </r>
  <r>
    <s v="Chile"/>
    <n v="12270"/>
    <n v="29602.682643586275"/>
    <n v="426.32212569905067"/>
    <n v="0"/>
    <n v="7091.4476016959798"/>
    <n v="37120.452370981307"/>
    <m/>
    <s v="Latin America &amp; Caribbean"/>
    <s v="UMICs, Total"/>
    <x v="0"/>
    <s v=""/>
    <s v=""/>
    <s v=""/>
    <x v="0"/>
    <m/>
    <s v=""/>
    <m/>
    <s v="UMICs, Total"/>
    <n v="0"/>
    <s v=""/>
    <s v=""/>
    <s v=""/>
    <s v=""/>
    <x v="1"/>
  </r>
  <r>
    <s v="Antigua and Barbuda"/>
    <n v="12400"/>
    <n v="0"/>
    <n v="75.22338397880489"/>
    <n v="0"/>
    <n v="69.478075603576556"/>
    <n v="144.70145958238146"/>
    <m/>
    <s v="Latin America &amp; Caribbean"/>
    <s v="UMICs, Total"/>
    <x v="0"/>
    <s v=""/>
    <s v="SIDS"/>
    <s v=""/>
    <x v="0"/>
    <m/>
    <s v=""/>
    <m/>
    <s v="UMICs, Total"/>
    <n v="0"/>
    <s v=""/>
    <s v="SIDS"/>
    <s v=""/>
    <s v=""/>
    <x v="1"/>
  </r>
  <r>
    <s v="Uruguay"/>
    <n v="11700"/>
    <n v="4832.2727990383146"/>
    <n v="128.06311326991309"/>
    <n v="2698.9581256884021"/>
    <n v="497.41209737790757"/>
    <n v="8156.7061353745366"/>
    <m/>
    <s v="Latin America &amp; Caribbean"/>
    <s v="UMICs, Total"/>
    <x v="0"/>
    <s v=""/>
    <s v=""/>
    <s v=""/>
    <x v="0"/>
    <m/>
    <s v=""/>
    <m/>
    <s v="UMICs, Total"/>
    <n v="0"/>
    <s v=""/>
    <s v=""/>
    <s v=""/>
    <s v=""/>
    <x v="1"/>
  </r>
  <r>
    <s v="Venezuela"/>
    <n v="11760"/>
    <n v="3878.7824766727381"/>
    <n v="548.49520474952396"/>
    <n v="0"/>
    <n v="1214.8460149980756"/>
    <n v="5642.1236964203372"/>
    <m/>
    <s v="Latin America &amp; Caribbean"/>
    <s v="UMICs, Total"/>
    <x v="0"/>
    <s v=""/>
    <s v=""/>
    <s v=""/>
    <x v="0"/>
    <m/>
    <s v=""/>
    <m/>
    <s v="UMICs, Total"/>
    <n v="0"/>
    <s v=""/>
    <s v=""/>
    <s v=""/>
    <s v=""/>
    <x v="1"/>
  </r>
  <r>
    <s v="Seychelles"/>
    <n v="11340"/>
    <n v="382.7147258240139"/>
    <n v="87.66335998137636"/>
    <n v="0"/>
    <n v="163.84329242429089"/>
    <n v="634.22137822968114"/>
    <m/>
    <s v="Sub-Saharan Africa"/>
    <s v="UMICs, Total"/>
    <x v="0"/>
    <s v=""/>
    <s v="SIDS"/>
    <s v=""/>
    <x v="0"/>
    <m/>
    <s v=""/>
    <m/>
    <s v="UMICs, Total"/>
    <n v="0"/>
    <s v=""/>
    <s v="SIDS"/>
    <s v=""/>
    <s v=""/>
    <x v="4"/>
  </r>
  <r>
    <s v="Brazil"/>
    <n v="10700"/>
    <n v="176325.7398465763"/>
    <n v="-402.72921546155862"/>
    <n v="147941.27363765784"/>
    <n v="51975.581416871857"/>
    <n v="375839.86568564444"/>
    <m/>
    <s v="Latin America &amp; Caribbean"/>
    <s v="UMICs, Total"/>
    <x v="0"/>
    <s v=""/>
    <s v=""/>
    <s v=""/>
    <x v="0"/>
    <m/>
    <s v="G20"/>
    <m/>
    <s v="UMICs, Total"/>
    <n v="0"/>
    <s v=""/>
    <s v=""/>
    <s v=""/>
    <s v="G20"/>
    <x v="1"/>
  </r>
  <r>
    <s v="Russian Federation"/>
    <n v="10810"/>
    <n v="142553.91925154923"/>
    <n v="0"/>
    <n v="171274.82450951348"/>
    <n v="39371.075220785788"/>
    <n v="353199.81898184854"/>
    <m/>
    <s v="Europe &amp; Central Asia"/>
    <s v="UMICs, Total"/>
    <x v="0"/>
    <s v=""/>
    <s v=""/>
    <s v=""/>
    <x v="0"/>
    <m/>
    <s v="G20"/>
    <m/>
    <s v="UMICs, Total"/>
    <n v="0"/>
    <s v=""/>
    <s v=""/>
    <s v=""/>
    <s v="G20"/>
    <x v="2"/>
  </r>
  <r>
    <s v="Turkey"/>
    <n v="10510"/>
    <n v="128092.26527169631"/>
    <n v="3328.106633536639"/>
    <n v="92296.563096557613"/>
    <n v="4191.0083129116247"/>
    <n v="227907.94331470219"/>
    <m/>
    <s v="Europe &amp; Central Asia"/>
    <s v="UMICs, Total"/>
    <x v="0"/>
    <s v=""/>
    <s v=""/>
    <s v=""/>
    <x v="0"/>
    <m/>
    <s v="G20"/>
    <m/>
    <s v="UMICs, Total"/>
    <n v="0"/>
    <s v=""/>
    <s v=""/>
    <s v=""/>
    <s v="G20"/>
    <x v="2"/>
  </r>
  <r>
    <s v="Mexico"/>
    <n v="8950"/>
    <n v="18598.66921771194"/>
    <n v="5661.514986451486"/>
    <n v="142933.93197242077"/>
    <n v="11754.833176535954"/>
    <n v="178948.94935312017"/>
    <m/>
    <s v="Latin America &amp; Caribbean"/>
    <s v="UMICs, Total"/>
    <x v="0"/>
    <s v=""/>
    <s v=""/>
    <s v=""/>
    <x v="0"/>
    <m/>
    <s v="G20"/>
    <m/>
    <s v="UMICs, Total"/>
    <n v="0"/>
    <s v=""/>
    <s v=""/>
    <s v=""/>
    <s v="G20"/>
    <x v="1"/>
  </r>
  <r>
    <s v="Lebanon"/>
    <n v="8930"/>
    <n v="5590.7753858443157"/>
    <n v="1051.5338686852165"/>
    <n v="6782.1672377809009"/>
    <n v="10147.852926529302"/>
    <n v="23572.329418839734"/>
    <m/>
    <s v="Middle East &amp; North Africa"/>
    <s v="UMICs, Total"/>
    <x v="0"/>
    <s v=""/>
    <s v=""/>
    <s v=""/>
    <x v="0"/>
    <m/>
    <s v=""/>
    <m/>
    <s v="UMICs, Total"/>
    <n v="0"/>
    <s v=""/>
    <s v=""/>
    <s v=""/>
    <s v=""/>
    <x v="3"/>
  </r>
  <r>
    <s v="Malaysia"/>
    <n v="8830"/>
    <n v="28452.798073929775"/>
    <n v="346.46111254453143"/>
    <n v="13210.089396861553"/>
    <n v="8090.5985895650974"/>
    <n v="50099.947172900953"/>
    <m/>
    <s v="East Asia &amp; Pacific"/>
    <s v="UMICs, Total"/>
    <x v="0"/>
    <s v=""/>
    <s v=""/>
    <s v=""/>
    <x v="0"/>
    <m/>
    <s v=""/>
    <m/>
    <s v="UMICs, Total"/>
    <n v="0"/>
    <s v=""/>
    <s v=""/>
    <s v=""/>
    <s v=""/>
    <x v="5"/>
  </r>
  <r>
    <s v="Kazakhstan"/>
    <n v="8200"/>
    <n v="19000.185856527598"/>
    <n v="820.3280956568949"/>
    <n v="12632.359188431252"/>
    <n v="14728.844860329231"/>
    <n v="47181.71800094498"/>
    <m/>
    <s v="Europe &amp; Central Asia"/>
    <s v="UMICs, Total"/>
    <x v="0"/>
    <s v=""/>
    <s v=""/>
    <s v="LLDC"/>
    <x v="0"/>
    <m/>
    <s v=""/>
    <m/>
    <s v="UMICs, Total"/>
    <n v="0"/>
    <s v=""/>
    <s v=""/>
    <s v="LLDC"/>
    <s v=""/>
    <x v="2"/>
  </r>
  <r>
    <s v="Romania"/>
    <n v="8230"/>
    <n v="22883.285196457204"/>
    <n v="-99.813425276139611"/>
    <n v="26889.967039130021"/>
    <n v="2266.1610227144715"/>
    <n v="51939.599833025553"/>
    <m/>
    <s v="Europe &amp; Central Asia"/>
    <s v="UMICs, Total"/>
    <x v="0"/>
    <s v=""/>
    <s v=""/>
    <s v=""/>
    <x v="0"/>
    <m/>
    <s v=""/>
    <m/>
    <s v="UMICs, Total"/>
    <n v="0"/>
    <s v=""/>
    <s v=""/>
    <s v=""/>
    <s v=""/>
    <x v="2"/>
  </r>
  <r>
    <s v="Gabon"/>
    <n v="8840"/>
    <n v="156.73783167730244"/>
    <n v="195.90432027395678"/>
    <n v="0"/>
    <n v="384.81995628435845"/>
    <n v="737.46210823561773"/>
    <m/>
    <s v="Sub-Saharan Africa"/>
    <s v="UMICs, Total"/>
    <x v="0"/>
    <s v=""/>
    <s v=""/>
    <s v=""/>
    <x v="0"/>
    <m/>
    <s v=""/>
    <m/>
    <s v="UMICs, Total"/>
    <n v="0"/>
    <s v=""/>
    <s v=""/>
    <s v=""/>
    <s v=""/>
    <x v="4"/>
  </r>
  <r>
    <s v="Mauritius"/>
    <n v="8140"/>
    <n v="1646.2060290747791"/>
    <n v="606.87895622645067"/>
    <n v="1369.3685901011979"/>
    <n v="-6501.0626331386638"/>
    <n v="-2878.6090577362365"/>
    <m/>
    <s v="Sub-Saharan Africa"/>
    <s v="UMICs, Total"/>
    <x v="0"/>
    <s v=""/>
    <s v="SIDS"/>
    <s v=""/>
    <x v="0"/>
    <m/>
    <s v=""/>
    <m/>
    <s v="UMICs, Total"/>
    <n v="0"/>
    <s v=""/>
    <s v="SIDS"/>
    <s v=""/>
    <s v=""/>
    <x v="4"/>
  </r>
  <r>
    <s v="Suriname"/>
    <n v="8260"/>
    <n v="0"/>
    <n v="243.30568155728153"/>
    <n v="0"/>
    <n v="77.716623578601485"/>
    <n v="321.02230513588302"/>
    <m/>
    <s v="Latin America &amp; Caribbean"/>
    <s v="UMICs, Total"/>
    <x v="0"/>
    <s v=""/>
    <s v="SIDS"/>
    <s v=""/>
    <x v="0"/>
    <m/>
    <s v=""/>
    <m/>
    <s v="UMICs, Total"/>
    <n v="0"/>
    <s v=""/>
    <s v="SIDS"/>
    <s v=""/>
    <s v=""/>
    <x v="1"/>
  </r>
  <r>
    <s v="Costa Rica"/>
    <n v="7740"/>
    <n v="3681.2893361011156"/>
    <n v="201.75385447653318"/>
    <n v="0"/>
    <n v="2085.8375598726725"/>
    <n v="5968.8807504503211"/>
    <m/>
    <s v="Latin America &amp; Caribbean"/>
    <s v="UMICs, Total"/>
    <x v="0"/>
    <s v=""/>
    <s v=""/>
    <s v=""/>
    <x v="0"/>
    <m/>
    <s v=""/>
    <m/>
    <s v="UMICs, Total"/>
    <n v="0"/>
    <s v=""/>
    <s v=""/>
    <s v=""/>
    <s v=""/>
    <x v="1"/>
  </r>
  <r>
    <s v="Botswana"/>
    <n v="6940"/>
    <n v="3480.7943922282402"/>
    <n v="846.77084761721198"/>
    <n v="2924.9783365823178"/>
    <n v="545.90673800880074"/>
    <n v="7798.4503144365708"/>
    <m/>
    <s v="Sub-Saharan Africa"/>
    <s v="UMICs, Total"/>
    <x v="0"/>
    <s v=""/>
    <s v=""/>
    <s v="LLDC"/>
    <x v="0"/>
    <m/>
    <s v=""/>
    <m/>
    <s v="UMICs, Total"/>
    <n v="0"/>
    <s v=""/>
    <s v=""/>
    <s v="LLDC"/>
    <s v=""/>
    <x v="4"/>
  </r>
  <r>
    <s v="Panama"/>
    <n v="7600"/>
    <n v="650.5706914417442"/>
    <n v="615.82611592220962"/>
    <n v="0"/>
    <n v="3899.0126787898289"/>
    <n v="5165.4094861537833"/>
    <m/>
    <s v="Latin America &amp; Caribbean"/>
    <s v="UMICs, Total"/>
    <x v="0"/>
    <s v=""/>
    <s v=""/>
    <s v=""/>
    <x v="0"/>
    <m/>
    <s v=""/>
    <m/>
    <s v="UMICs, Total"/>
    <n v="0"/>
    <s v=""/>
    <s v=""/>
    <s v=""/>
    <s v=""/>
    <x v="1"/>
  </r>
  <r>
    <s v="Grenada"/>
    <n v="7340"/>
    <n v="118.28196774228448"/>
    <n v="30.240483938199993"/>
    <n v="0"/>
    <n v="56.061317422940007"/>
    <n v="204.58376910342446"/>
    <m/>
    <s v="Latin America &amp; Caribbean"/>
    <s v="UMICs, Total"/>
    <x v="0"/>
    <s v=""/>
    <s v="SIDS"/>
    <s v=""/>
    <x v="0"/>
    <m/>
    <s v=""/>
    <m/>
    <s v="UMICs, Total"/>
    <n v="0"/>
    <s v=""/>
    <s v="SIDS"/>
    <s v=""/>
    <s v=""/>
    <x v="1"/>
  </r>
  <r>
    <s v="Montenegro"/>
    <n v="7210"/>
    <n v="318.06512352026499"/>
    <n v="181.94144438377469"/>
    <n v="158.19272556135365"/>
    <n v="574.05885123888299"/>
    <n v="1232.2581447042762"/>
    <m/>
    <s v="Europe &amp; Central Asia"/>
    <s v="UMICs, Total"/>
    <x v="0"/>
    <s v=""/>
    <s v=""/>
    <s v=""/>
    <x v="0"/>
    <m/>
    <s v=""/>
    <m/>
    <s v="UMICs, Total"/>
    <n v="0"/>
    <s v=""/>
    <s v=""/>
    <s v=""/>
    <s v=""/>
    <x v="2"/>
  </r>
  <r>
    <s v="Dominica"/>
    <n v="6660"/>
    <n v="8.3433802727422925"/>
    <n v="91.968310559146161"/>
    <n v="0"/>
    <n v="38.201818049597264"/>
    <n v="138.51350888148573"/>
    <m/>
    <s v="Latin America &amp; Caribbean"/>
    <s v="UMICs, Total"/>
    <x v="0"/>
    <s v=""/>
    <s v="SIDS"/>
    <s v=""/>
    <x v="0"/>
    <m/>
    <s v=""/>
    <m/>
    <s v="UMICs, Total"/>
    <n v="0"/>
    <s v=""/>
    <s v="SIDS"/>
    <s v=""/>
    <s v=""/>
    <x v="1"/>
  </r>
  <r>
    <s v="South Africa"/>
    <n v="6950"/>
    <n v="81047.807203120727"/>
    <n v="4071.837509316405"/>
    <n v="32907.535420358261"/>
    <n v="7334.2232542531838"/>
    <n v="125361.40338704857"/>
    <m/>
    <s v="Sub-Saharan Africa"/>
    <s v="UMICs, Total"/>
    <x v="0"/>
    <s v=""/>
    <s v=""/>
    <s v=""/>
    <x v="0"/>
    <m/>
    <s v="G20"/>
    <m/>
    <s v="UMICs, Total"/>
    <n v="0"/>
    <s v=""/>
    <s v=""/>
    <s v=""/>
    <s v="G20"/>
    <x v="4"/>
  </r>
  <r>
    <s v="St. Lucia"/>
    <n v="6840"/>
    <n v="-9.8269681933947552"/>
    <n v="103.92654080837725"/>
    <n v="0"/>
    <n v="90.014675822230146"/>
    <n v="184.11424843721264"/>
    <m/>
    <s v="Latin America &amp; Caribbean"/>
    <s v="UMICs, Total"/>
    <x v="0"/>
    <s v=""/>
    <s v="SIDS"/>
    <s v=""/>
    <x v="0"/>
    <m/>
    <s v=""/>
    <m/>
    <s v="UMICs, Total"/>
    <n v="0"/>
    <s v=""/>
    <s v="SIDS"/>
    <s v=""/>
    <s v=""/>
    <x v="1"/>
  </r>
  <r>
    <s v="Bulgaria"/>
    <n v="6640"/>
    <n v="6420.6763704371169"/>
    <n v="-30.346093452245082"/>
    <n v="512.73606804219253"/>
    <n v="7613.5766570786054"/>
    <n v="14516.643002105669"/>
    <m/>
    <s v="Europe &amp; Central Asia"/>
    <s v="UMICs, Total"/>
    <x v="0"/>
    <s v=""/>
    <s v=""/>
    <s v=""/>
    <x v="0"/>
    <m/>
    <s v=""/>
    <m/>
    <s v="UMICs, Total"/>
    <n v="0"/>
    <s v=""/>
    <s v=""/>
    <s v=""/>
    <s v=""/>
    <x v="2"/>
  </r>
  <r>
    <s v="Palau"/>
    <n v="9240"/>
    <n v="0"/>
    <n v="76.960930510449003"/>
    <n v="0"/>
    <n v="5.3579524167500123"/>
    <n v="82.318882927199013"/>
    <m/>
    <s v="East Asia &amp; Pacific"/>
    <s v="UMICs, Total"/>
    <x v="0"/>
    <s v=""/>
    <s v="SIDS"/>
    <s v=""/>
    <x v="0"/>
    <m/>
    <s v=""/>
    <m/>
    <s v="UMICs, Total"/>
    <n v="0"/>
    <s v=""/>
    <s v="SIDS"/>
    <s v=""/>
    <s v=""/>
    <x v="5"/>
  </r>
  <r>
    <s v="Colombia"/>
    <n v="6100"/>
    <n v="28163.111018660649"/>
    <n v="2418.9157119022261"/>
    <n v="0"/>
    <n v="12770.050567966633"/>
    <n v="43352.077298529512"/>
    <m/>
    <s v="Latin America &amp; Caribbean"/>
    <s v="UMICs, Total"/>
    <x v="0"/>
    <s v=""/>
    <s v=""/>
    <s v=""/>
    <x v="0"/>
    <m/>
    <s v=""/>
    <m/>
    <s v="UMICs, Total"/>
    <n v="0"/>
    <s v=""/>
    <s v=""/>
    <s v=""/>
    <s v=""/>
    <x v="1"/>
  </r>
  <r>
    <s v="St. Vincent and the Grenadines"/>
    <n v="6070"/>
    <n v="135.29474477340946"/>
    <n v="0"/>
    <n v="0"/>
    <n v="105.69017959215915"/>
    <n v="240.98492436556862"/>
    <m/>
    <s v="Latin America &amp; Caribbean"/>
    <s v="UMICs, Total"/>
    <x v="0"/>
    <s v=""/>
    <s v="SIDS"/>
    <s v=""/>
    <x v="0"/>
    <m/>
    <s v=""/>
    <m/>
    <s v="UMICs, Total"/>
    <n v="0"/>
    <s v=""/>
    <s v="SIDS"/>
    <s v=""/>
    <s v=""/>
    <x v="1"/>
  </r>
  <r>
    <s v="Belarus"/>
    <n v="6270"/>
    <n v="8640.0032754255262"/>
    <n v="360.62789107916234"/>
    <n v="17311.528816295202"/>
    <n v="3426.0695763103877"/>
    <n v="29738.229559110277"/>
    <m/>
    <s v="Europe &amp; Central Asia"/>
    <s v="UMICs, Total"/>
    <x v="0"/>
    <s v=""/>
    <s v=""/>
    <s v=""/>
    <x v="0"/>
    <m/>
    <s v=""/>
    <m/>
    <s v="UMICs, Total"/>
    <n v="0"/>
    <s v=""/>
    <s v=""/>
    <s v=""/>
    <s v=""/>
    <x v="2"/>
  </r>
  <r>
    <s v="Maldives"/>
    <n v="5800"/>
    <n v="288.02685438778218"/>
    <n v="102.32701158071879"/>
    <n v="0"/>
    <n v="198.39127007115962"/>
    <n v="588.74513603966057"/>
    <m/>
    <s v="South Asia"/>
    <s v="UMICs, Total"/>
    <x v="0"/>
    <s v=""/>
    <s v="SIDS"/>
    <s v=""/>
    <x v="0"/>
    <m/>
    <s v=""/>
    <m/>
    <s v="UMICs, Total"/>
    <n v="0"/>
    <s v=""/>
    <s v="SIDS"/>
    <s v=""/>
    <s v=""/>
    <x v="6"/>
  </r>
  <r>
    <s v="Serbia"/>
    <n v="5530"/>
    <n v="7510.7812210093962"/>
    <n v="1868.0561162235444"/>
    <n v="5016.0173989562745"/>
    <n v="3536.5031177846249"/>
    <n v="17931.357853973841"/>
    <m/>
    <s v="Europe &amp; Central Asia"/>
    <s v="UMICs, Total"/>
    <x v="0"/>
    <s v=""/>
    <s v=""/>
    <s v=""/>
    <x v="0"/>
    <m/>
    <s v=""/>
    <m/>
    <s v="UMICs, Total"/>
    <n v="0"/>
    <s v=""/>
    <s v=""/>
    <s v=""/>
    <s v=""/>
    <x v="2"/>
  </r>
  <r>
    <s v="Azerbaijan"/>
    <n v="5530"/>
    <n v="3828.0766517991597"/>
    <n v="607.48362237064259"/>
    <n v="0"/>
    <n v="4145.5611731747485"/>
    <n v="8581.1214473445507"/>
    <m/>
    <s v="Europe &amp; Central Asia"/>
    <s v="UMICs, Total"/>
    <x v="0"/>
    <s v=""/>
    <s v=""/>
    <s v="LLDC"/>
    <x v="0"/>
    <m/>
    <s v=""/>
    <m/>
    <s v="UMICs, Total"/>
    <n v="0"/>
    <s v=""/>
    <s v=""/>
    <s v="LLDC"/>
    <s v=""/>
    <x v="2"/>
  </r>
  <r>
    <s v="Dominican Republic"/>
    <n v="5200"/>
    <n v="1194.6806853582866"/>
    <n v="1225.6228570762369"/>
    <n v="0"/>
    <n v="4984.2316495797259"/>
    <n v="7404.5351920142493"/>
    <m/>
    <s v="Latin America &amp; Caribbean"/>
    <s v="UMICs, Total"/>
    <x v="0"/>
    <s v=""/>
    <s v="SIDS"/>
    <s v=""/>
    <x v="0"/>
    <m/>
    <s v=""/>
    <m/>
    <s v="UMICs, Total"/>
    <n v="0"/>
    <s v=""/>
    <s v="SIDS"/>
    <s v=""/>
    <s v=""/>
    <x v="1"/>
  </r>
  <r>
    <s v="Peru"/>
    <n v="5250"/>
    <n v="18689.703651893262"/>
    <n v="1422.4161187364673"/>
    <n v="23407.950667220241"/>
    <n v="9758.778129826771"/>
    <n v="53278.848567676738"/>
    <m/>
    <s v="Latin America &amp; Caribbean"/>
    <s v="UMICs, Total"/>
    <x v="0"/>
    <s v=""/>
    <s v=""/>
    <s v=""/>
    <x v="0"/>
    <m/>
    <s v=""/>
    <m/>
    <s v="UMICs, Total"/>
    <n v="0"/>
    <s v=""/>
    <s v=""/>
    <s v=""/>
    <s v=""/>
    <x v="1"/>
  </r>
  <r>
    <s v="Tuvalu"/>
    <n v="5080"/>
    <n v="0"/>
    <n v="87.240947188829807"/>
    <n v="0"/>
    <n v="0"/>
    <n v="87.240947188829807"/>
    <m/>
    <s v="East Asia &amp; Pacific"/>
    <s v="UMICs, Total"/>
    <x v="0"/>
    <s v="LDC"/>
    <s v="SIDS"/>
    <s v=""/>
    <x v="0"/>
    <m/>
    <s v=""/>
    <m/>
    <s v="UMICs, Total"/>
    <n v="0"/>
    <s v="LDC"/>
    <s v="SIDS"/>
    <s v=""/>
    <s v=""/>
    <x v="5"/>
  </r>
  <r>
    <s v="China"/>
    <n v="4900"/>
    <n v="-2528.7760514175302"/>
    <n v="43.76017461829781"/>
    <n v="864305.776846283"/>
    <n v="198315.68567856564"/>
    <n v="1060136.4466480494"/>
    <m/>
    <s v="East Asia &amp; Pacific"/>
    <s v="UMICs, Total"/>
    <x v="0"/>
    <s v=""/>
    <s v=""/>
    <s v=""/>
    <x v="0"/>
    <m/>
    <s v="G20"/>
    <m/>
    <s v="UMICs, Total"/>
    <n v="0"/>
    <s v=""/>
    <s v=""/>
    <s v=""/>
    <s v="G20"/>
    <x v="5"/>
  </r>
  <r>
    <s v="Macedonia, FYR"/>
    <n v="4710"/>
    <n v="202.48853118268934"/>
    <n v="478.95687158621132"/>
    <n v="990.82752635680981"/>
    <n v="814.84781706593367"/>
    <n v="2487.1207461916442"/>
    <m/>
    <s v="Europe &amp; Central Asia"/>
    <s v="UMICs, Total"/>
    <x v="0"/>
    <s v=""/>
    <s v=""/>
    <s v="LLDC"/>
    <x v="0"/>
    <m/>
    <s v=""/>
    <m/>
    <s v="UMICs, Total"/>
    <n v="0"/>
    <s v=""/>
    <s v=""/>
    <s v="LLDC"/>
    <s v=""/>
    <x v="2"/>
  </r>
  <r>
    <s v="Turkmenistan"/>
    <n v="4660"/>
    <n v="-54.607408849532433"/>
    <n v="200.92343511121223"/>
    <n v="0"/>
    <n v="1784.8710637009888"/>
    <n v="1931.1870899626686"/>
    <m/>
    <s v="Europe &amp; Central Asia"/>
    <s v="UMICs, Total"/>
    <x v="0"/>
    <s v=""/>
    <s v=""/>
    <s v="LLDC"/>
    <x v="0"/>
    <m/>
    <s v=""/>
    <m/>
    <s v="UMICs, Total"/>
    <n v="0"/>
    <s v=""/>
    <s v=""/>
    <s v="LLDC"/>
    <s v=""/>
    <x v="2"/>
  </r>
  <r>
    <s v="Bosnia-Herzegovina"/>
    <n v="4680"/>
    <n v="2840.0667996877933"/>
    <n v="1052.7214338404949"/>
    <n v="0"/>
    <n v="2092.1697374872874"/>
    <n v="5984.9579710155758"/>
    <m/>
    <s v="Europe &amp; Central Asia"/>
    <s v="UMICs, Total"/>
    <x v="0"/>
    <s v=""/>
    <s v=""/>
    <s v=""/>
    <x v="1"/>
    <m/>
    <s v=""/>
    <m/>
    <s v="UMICs, Total"/>
    <n v="0"/>
    <s v=""/>
    <s v=""/>
    <s v=""/>
    <s v=""/>
    <x v="2"/>
  </r>
  <r>
    <s v="Namibia"/>
    <n v="5010"/>
    <n v="0"/>
    <n v="725.32085547102884"/>
    <n v="486.44706872273468"/>
    <n v="1028.8957667313441"/>
    <n v="2240.6636909251074"/>
    <m/>
    <s v="Sub-Saharan Africa"/>
    <s v="UMICs, Total"/>
    <x v="0"/>
    <s v=""/>
    <s v=""/>
    <s v=""/>
    <x v="0"/>
    <m/>
    <s v=""/>
    <m/>
    <s v="UMICs, Total"/>
    <n v="0"/>
    <s v=""/>
    <s v=""/>
    <s v=""/>
    <s v=""/>
    <x v="4"/>
  </r>
  <r>
    <s v="Iran"/>
    <n v="0"/>
    <n v="0"/>
    <n v="0"/>
    <n v="0"/>
    <n v="1329.7809999999999"/>
    <n v="1329.7809999999999"/>
    <m/>
    <s v="Middle East &amp; North Africa"/>
    <s v="UMICs, Total"/>
    <x v="0"/>
    <s v=""/>
    <s v=""/>
    <s v=""/>
    <x v="0"/>
    <m/>
    <s v=""/>
    <m/>
    <s v="UMICs, Total"/>
    <n v="0"/>
    <s v=""/>
    <s v=""/>
    <s v=""/>
    <s v=""/>
    <x v="3"/>
  </r>
  <r>
    <s v="Algeria"/>
    <n v="4450"/>
    <n v="44475.17367422962"/>
    <n v="370.59307968821497"/>
    <n v="0"/>
    <n v="1760.2192279437986"/>
    <n v="46605.985981861639"/>
    <m/>
    <s v="Middle East &amp; North Africa"/>
    <s v="UMICs, Total"/>
    <x v="0"/>
    <s v=""/>
    <s v=""/>
    <s v=""/>
    <x v="0"/>
    <m/>
    <s v=""/>
    <m/>
    <s v="UMICs, Total"/>
    <n v="0"/>
    <s v=""/>
    <s v=""/>
    <s v=""/>
    <s v=""/>
    <x v="3"/>
  </r>
  <r>
    <s v="Thailand"/>
    <n v="4620"/>
    <n v="39903.112031259894"/>
    <n v="-172.50969891472013"/>
    <n v="36763.155992394459"/>
    <n v="9857.5472046874565"/>
    <n v="86351.305529427103"/>
    <m/>
    <s v="East Asia &amp; Pacific"/>
    <s v="UMICs, Total"/>
    <x v="0"/>
    <s v=""/>
    <s v=""/>
    <s v=""/>
    <x v="0"/>
    <m/>
    <s v=""/>
    <m/>
    <s v="UMICs, Total"/>
    <n v="0"/>
    <s v=""/>
    <s v=""/>
    <s v=""/>
    <s v=""/>
    <x v="5"/>
  </r>
  <r>
    <s v="Jordan"/>
    <n v="4380"/>
    <n v="2461.5650055172823"/>
    <n v="1876.6761569634505"/>
    <n v="2662.3923692878975"/>
    <n v="4240.6099206806775"/>
    <n v="11241.243452449307"/>
    <m/>
    <s v="Middle East &amp; North Africa"/>
    <s v="UMICs, Total"/>
    <x v="0"/>
    <s v=""/>
    <s v=""/>
    <s v=""/>
    <x v="0"/>
    <m/>
    <s v=""/>
    <m/>
    <s v="UMICs, Total"/>
    <n v="0"/>
    <s v=""/>
    <s v=""/>
    <s v=""/>
    <s v=""/>
    <x v="3"/>
  </r>
  <r>
    <s v="Ecuador"/>
    <n v="4770"/>
    <n v="886.22721449953258"/>
    <n v="601.21466603792794"/>
    <n v="0"/>
    <n v="3254.2921191523396"/>
    <n v="4741.7339996897999"/>
    <m/>
    <s v="Latin America &amp; Caribbean"/>
    <s v="UMICs, Total"/>
    <x v="0"/>
    <s v=""/>
    <s v=""/>
    <s v=""/>
    <x v="0"/>
    <m/>
    <s v=""/>
    <m/>
    <s v="UMICs, Total"/>
    <n v="0"/>
    <s v=""/>
    <s v=""/>
    <s v=""/>
    <s v=""/>
    <x v="1"/>
  </r>
  <r>
    <s v="Tunisia"/>
    <n v="4020"/>
    <n v="8754.2005118269699"/>
    <n v="2852.4755746301494"/>
    <n v="0"/>
    <n v="2358.1445176719899"/>
    <n v="13964.820604129109"/>
    <m/>
    <s v="Middle East &amp; North Africa"/>
    <s v="UMICs, Total"/>
    <x v="0"/>
    <s v=""/>
    <s v=""/>
    <s v=""/>
    <x v="0"/>
    <m/>
    <s v=""/>
    <m/>
    <s v="UMICs, Total"/>
    <n v="0"/>
    <s v=""/>
    <s v=""/>
    <s v=""/>
    <s v=""/>
    <x v="3"/>
  </r>
  <r>
    <s v="Angola"/>
    <n v="3970"/>
    <n v="1061.7958191132609"/>
    <n v="338.29016120996454"/>
    <n v="0"/>
    <n v="-1496.6143173797266"/>
    <n v="-96.528337056501186"/>
    <m/>
    <s v="Sub-Saharan Africa"/>
    <s v="UMICs, Total"/>
    <x v="0"/>
    <s v="LDC"/>
    <s v=""/>
    <s v=""/>
    <x v="1"/>
    <m/>
    <s v=""/>
    <m/>
    <s v="UMICs, Total"/>
    <n v="0"/>
    <s v="LDC"/>
    <s v=""/>
    <s v=""/>
    <s v=""/>
    <x v="4"/>
  </r>
  <r>
    <s v="American Samoa"/>
    <n v="0"/>
    <n v="0"/>
    <n v="0"/>
    <n v="0"/>
    <n v="0"/>
    <n v="0"/>
    <m/>
    <s v="East Asia &amp; Pacific"/>
    <s v="UMICs, Total"/>
    <x v="0"/>
    <s v=""/>
    <s v="SIDS"/>
    <s v=""/>
    <x v="0"/>
    <m/>
    <s v=""/>
    <m/>
    <s v="UMICs, Total"/>
    <n v="0"/>
    <s v=""/>
    <s v="SIDS"/>
    <s v=""/>
    <s v=""/>
    <x v="5"/>
  </r>
  <r>
    <s v="South Sudan"/>
    <n v="1210"/>
    <n v="0"/>
    <n v="0"/>
    <n v="0"/>
    <n v="0"/>
    <n v="0"/>
    <m/>
    <s v="Sub-Saharan Africa"/>
    <s v="Lower middle income"/>
    <x v="0"/>
    <s v="LDC"/>
    <s v=""/>
    <s v=""/>
    <x v="0"/>
    <m/>
    <s v=""/>
    <m/>
    <s v="Lower middle income"/>
    <n v="0"/>
    <s v="LDC"/>
    <s v=""/>
    <s v=""/>
    <s v=""/>
    <x v="4"/>
  </r>
  <r>
    <s v="West Bank &amp; Gaza Strip"/>
    <n v="0"/>
    <n v="0"/>
    <n v="0"/>
    <n v="0"/>
    <n v="0"/>
    <n v="0"/>
    <m/>
    <s v="Middle East &amp; North Africa"/>
    <s v="Lower middle income"/>
    <x v="0"/>
    <s v=""/>
    <s v=""/>
    <s v=""/>
    <x v="0"/>
    <m/>
    <s v=""/>
    <m/>
    <s v="Lower middle income"/>
    <n v="0"/>
    <s v=""/>
    <s v=""/>
    <s v=""/>
    <s v=""/>
    <x v="3"/>
  </r>
  <r>
    <s v="Albania"/>
    <n v="4050"/>
    <n v="269.77773027467754"/>
    <n v="1156.0344027439198"/>
    <n v="251.33571597385233"/>
    <n v="2561.6769078221059"/>
    <n v="4238.8247568145553"/>
    <m/>
    <s v="Europe &amp; Central Asia"/>
    <s v="Lower middle income"/>
    <x v="0"/>
    <s v=""/>
    <s v=""/>
    <s v=""/>
    <x v="0"/>
    <m/>
    <s v=""/>
    <m/>
    <s v="Lower middle income"/>
    <n v="0"/>
    <s v=""/>
    <s v=""/>
    <s v=""/>
    <s v=""/>
    <x v="2"/>
  </r>
  <r>
    <s v="Marshall Islands"/>
    <n v="3920"/>
    <n v="0"/>
    <n v="214.54449436430946"/>
    <n v="0"/>
    <n v="-123.14603433917995"/>
    <n v="91.398460025129509"/>
    <m/>
    <s v="East Asia &amp; Pacific"/>
    <s v="Lower middle income"/>
    <x v="0"/>
    <s v=""/>
    <s v="SIDS"/>
    <s v=""/>
    <x v="0"/>
    <m/>
    <s v=""/>
    <m/>
    <s v="Lower middle income"/>
    <n v="0"/>
    <s v=""/>
    <s v="SIDS"/>
    <s v=""/>
    <s v=""/>
    <x v="5"/>
  </r>
  <r>
    <s v="Tonga"/>
    <n v="3740"/>
    <n v="21.995707883798673"/>
    <n v="190.29164284845208"/>
    <n v="0"/>
    <n v="87.959753468645843"/>
    <n v="300.24710420089662"/>
    <m/>
    <s v="East Asia &amp; Pacific"/>
    <s v="Lower middle income"/>
    <x v="0"/>
    <s v=""/>
    <s v="SIDS"/>
    <s v=""/>
    <x v="0"/>
    <m/>
    <s v=""/>
    <m/>
    <s v="Lower middle income"/>
    <n v="0"/>
    <s v=""/>
    <s v="SIDS"/>
    <s v=""/>
    <s v=""/>
    <x v="5"/>
  </r>
  <r>
    <s v="Fiji"/>
    <n v="3750"/>
    <n v="124.79660023822535"/>
    <n v="211.09524689999114"/>
    <n v="0"/>
    <n v="503.17354861093452"/>
    <n v="839.06539574915098"/>
    <m/>
    <s v="East Asia &amp; Pacific"/>
    <s v="Lower middle income"/>
    <x v="0"/>
    <s v=""/>
    <s v="SIDS"/>
    <s v=""/>
    <x v="0"/>
    <m/>
    <s v=""/>
    <m/>
    <s v="Lower middle income"/>
    <n v="0"/>
    <s v=""/>
    <s v="SIDS"/>
    <s v=""/>
    <s v=""/>
    <x v="5"/>
  </r>
  <r>
    <s v="Belize"/>
    <n v="4490"/>
    <n v="-1.1925938100472531"/>
    <n v="90.101250406653705"/>
    <n v="0"/>
    <n v="158.18041922699243"/>
    <n v="247.08907582359888"/>
    <m/>
    <s v="Latin America &amp; Caribbean"/>
    <s v="Lower middle income"/>
    <x v="0"/>
    <s v=""/>
    <s v="SIDS"/>
    <s v=""/>
    <x v="0"/>
    <m/>
    <s v=""/>
    <m/>
    <s v="Lower middle income"/>
    <n v="0"/>
    <s v=""/>
    <s v="SIDS"/>
    <s v=""/>
    <s v=""/>
    <x v="1"/>
  </r>
  <r>
    <s v="Cape Verde"/>
    <n v="3640"/>
    <n v="141.24930798767204"/>
    <n v="890.6976381679865"/>
    <n v="0"/>
    <n v="264.50199165653157"/>
    <n v="1296.44893781219"/>
    <m/>
    <s v="Sub-Saharan Africa"/>
    <s v="Lower middle income"/>
    <x v="0"/>
    <s v=""/>
    <s v="SIDS"/>
    <s v=""/>
    <x v="0"/>
    <m/>
    <s v=""/>
    <m/>
    <s v="Lower middle income"/>
    <n v="0"/>
    <s v=""/>
    <s v="SIDS"/>
    <s v=""/>
    <s v=""/>
    <x v="4"/>
  </r>
  <r>
    <s v="Kosovo"/>
    <n v="3520"/>
    <n v="-7.571835839996826"/>
    <n v="1775.8166129155845"/>
    <n v="0"/>
    <n v="1656.6994825851048"/>
    <n v="3424.9442596606923"/>
    <m/>
    <s v="Europe &amp; Central Asia"/>
    <s v="Lower middle income"/>
    <x v="0"/>
    <s v=""/>
    <s v=""/>
    <s v=""/>
    <x v="1"/>
    <m/>
    <s v=""/>
    <m/>
    <s v="Lower middle income"/>
    <n v="0"/>
    <s v=""/>
    <s v=""/>
    <s v=""/>
    <s v=""/>
    <x v="2"/>
  </r>
  <r>
    <s v="El Salvador"/>
    <n v="3490"/>
    <n v="2431.1300827215118"/>
    <n v="924.79441316369753"/>
    <n v="1782.1895881801795"/>
    <n v="4017.3808805437361"/>
    <n v="9155.4949646091245"/>
    <m/>
    <s v="Latin America &amp; Caribbean"/>
    <s v="Lower middle income"/>
    <x v="0"/>
    <s v=""/>
    <s v=""/>
    <s v=""/>
    <x v="0"/>
    <m/>
    <s v=""/>
    <m/>
    <s v="Lower middle income"/>
    <n v="0"/>
    <s v=""/>
    <s v=""/>
    <s v=""/>
    <s v=""/>
    <x v="1"/>
  </r>
  <r>
    <s v="Swaziland"/>
    <n v="2830"/>
    <n v="2.2256755261994279"/>
    <n v="307.71678192634687"/>
    <n v="85.23122992260015"/>
    <n v="106.75423558632201"/>
    <n v="501.92792296146848"/>
    <m/>
    <s v="Sub-Saharan Africa"/>
    <s v="Lower middle income"/>
    <x v="0"/>
    <s v=""/>
    <s v=""/>
    <s v="LLDC"/>
    <x v="0"/>
    <m/>
    <s v=""/>
    <m/>
    <s v="Lower middle income"/>
    <n v="0"/>
    <s v=""/>
    <s v=""/>
    <s v="LLDC"/>
    <s v=""/>
    <x v="4"/>
  </r>
  <r>
    <s v="Armenia"/>
    <n v="3490"/>
    <n v="1511.3432404634041"/>
    <n v="1095.3404929034682"/>
    <n v="340.7980387488513"/>
    <n v="2972.9644758460954"/>
    <n v="5920.4462479618196"/>
    <m/>
    <s v="Europe &amp; Central Asia"/>
    <s v="Lower middle income"/>
    <x v="0"/>
    <s v=""/>
    <s v=""/>
    <s v="LLDC"/>
    <x v="0"/>
    <m/>
    <s v=""/>
    <m/>
    <s v="Lower middle income"/>
    <n v="0"/>
    <s v=""/>
    <s v=""/>
    <s v="LLDC"/>
    <s v=""/>
    <x v="2"/>
  </r>
  <r>
    <s v="Samoa"/>
    <n v="2950"/>
    <n v="27.251148676250143"/>
    <n v="224.29438815269353"/>
    <n v="0"/>
    <n v="149.74182094243673"/>
    <n v="401.28735777138041"/>
    <m/>
    <s v="East Asia &amp; Pacific"/>
    <s v="Lower middle income"/>
    <x v="0"/>
    <s v="LDC"/>
    <s v="SIDS"/>
    <s v=""/>
    <x v="0"/>
    <m/>
    <s v=""/>
    <m/>
    <s v="Lower middle income"/>
    <n v="0"/>
    <s v="LDC"/>
    <s v="SIDS"/>
    <s v=""/>
    <s v=""/>
    <x v="5"/>
  </r>
  <r>
    <s v="Ukraine"/>
    <n v="3110"/>
    <n v="17915.40914574881"/>
    <n v="1695.8333438076347"/>
    <n v="9848.8362193964786"/>
    <n v="13364.124517917448"/>
    <n v="42824.20322687037"/>
    <m/>
    <s v="Europe &amp; Central Asia"/>
    <s v="Lower middle income"/>
    <x v="0"/>
    <s v=""/>
    <s v=""/>
    <s v=""/>
    <x v="0"/>
    <m/>
    <s v=""/>
    <m/>
    <s v="Lower middle income"/>
    <n v="0"/>
    <s v=""/>
    <s v=""/>
    <s v=""/>
    <s v=""/>
    <x v="2"/>
  </r>
  <r>
    <s v="Paraguay"/>
    <n v="3170"/>
    <n v="1376.2500094280879"/>
    <n v="186.48529978023009"/>
    <n v="0"/>
    <n v="732.12007134367468"/>
    <n v="2294.8553805519928"/>
    <m/>
    <s v="Latin America &amp; Caribbean"/>
    <s v="Lower middle income"/>
    <x v="0"/>
    <s v=""/>
    <s v=""/>
    <s v="LLDC"/>
    <x v="0"/>
    <m/>
    <s v=""/>
    <m/>
    <s v="Lower middle income"/>
    <n v="0"/>
    <s v=""/>
    <s v=""/>
    <s v="LLDC"/>
    <s v=""/>
    <x v="1"/>
  </r>
  <r>
    <s v="Morocco"/>
    <n v="2960"/>
    <n v="20461.909566130274"/>
    <n v="4470.2335210935798"/>
    <n v="18119.041618677871"/>
    <n v="9688.132248755308"/>
    <n v="52739.316954657043"/>
    <m/>
    <s v="Middle East &amp; North Africa"/>
    <s v="Lower middle income"/>
    <x v="0"/>
    <s v=""/>
    <s v=""/>
    <s v=""/>
    <x v="0"/>
    <m/>
    <s v=""/>
    <m/>
    <s v="Lower middle income"/>
    <n v="0"/>
    <s v=""/>
    <s v=""/>
    <s v=""/>
    <s v=""/>
    <x v="3"/>
  </r>
  <r>
    <s v="Indonesia"/>
    <n v="2930"/>
    <n v="50795.065275698777"/>
    <n v="693.34380068581311"/>
    <n v="0"/>
    <n v="19277.284387536045"/>
    <n v="70765.69346392063"/>
    <m/>
    <s v="East Asia &amp; Pacific"/>
    <s v="Lower middle income"/>
    <x v="0"/>
    <s v=""/>
    <s v=""/>
    <s v=""/>
    <x v="0"/>
    <m/>
    <s v="G20"/>
    <m/>
    <s v="Lower middle income"/>
    <n v="0"/>
    <s v=""/>
    <s v=""/>
    <s v=""/>
    <s v="G20"/>
    <x v="5"/>
  </r>
  <r>
    <s v="Guyana"/>
    <n v="3050"/>
    <n v="63.063929184041591"/>
    <n v="193.21015264170725"/>
    <n v="0"/>
    <n v="522.62788374414879"/>
    <n v="778.90196556989758"/>
    <m/>
    <s v="Latin America &amp; Caribbean"/>
    <s v="Lower middle income"/>
    <x v="1"/>
    <s v=""/>
    <s v="SIDS"/>
    <s v=""/>
    <x v="0"/>
    <m/>
    <s v=""/>
    <m/>
    <s v="Lower middle income"/>
    <s v="HIPC"/>
    <s v=""/>
    <s v="SIDS"/>
    <s v=""/>
    <s v=""/>
    <x v="1"/>
  </r>
  <r>
    <s v="Guatemala"/>
    <n v="2900"/>
    <n v="3531.8540375589973"/>
    <n v="1010.5350554707082"/>
    <n v="3956.5112919123003"/>
    <n v="5535.3132698903846"/>
    <n v="14034.213654832391"/>
    <m/>
    <s v="Latin America &amp; Caribbean"/>
    <s v="Lower middle income"/>
    <x v="0"/>
    <s v=""/>
    <s v=""/>
    <s v=""/>
    <x v="0"/>
    <m/>
    <s v=""/>
    <m/>
    <s v="Lower middle income"/>
    <n v="0"/>
    <s v=""/>
    <s v=""/>
    <s v=""/>
    <s v=""/>
    <x v="1"/>
  </r>
  <r>
    <s v="Georgia"/>
    <n v="2850"/>
    <n v="2236.8680530995657"/>
    <n v="1382.0128188188105"/>
    <n v="0"/>
    <n v="2349.3545850589071"/>
    <n v="5968.2354569772833"/>
    <m/>
    <s v="Europe &amp; Central Asia"/>
    <s v="Lower middle income"/>
    <x v="0"/>
    <s v=""/>
    <s v=""/>
    <s v=""/>
    <x v="0"/>
    <m/>
    <s v=""/>
    <m/>
    <s v="Lower middle income"/>
    <n v="0"/>
    <s v=""/>
    <s v=""/>
    <s v=""/>
    <s v=""/>
    <x v="2"/>
  </r>
  <r>
    <s v="Micronesia, Fed. States"/>
    <n v="3050"/>
    <n v="0"/>
    <n v="328.98444891877961"/>
    <n v="0"/>
    <n v="0.64835700523495121"/>
    <n v="329.63280592401458"/>
    <m/>
    <s v="East Asia &amp; Pacific"/>
    <s v="Lower middle income"/>
    <x v="0"/>
    <s v=""/>
    <s v="SIDS"/>
    <s v=""/>
    <x v="0"/>
    <m/>
    <s v=""/>
    <m/>
    <s v="Lower middle income"/>
    <n v="0"/>
    <s v=""/>
    <s v="SIDS"/>
    <s v=""/>
    <s v=""/>
    <x v="5"/>
  </r>
  <r>
    <s v="Syria"/>
    <n v="0"/>
    <n v="0"/>
    <n v="0"/>
    <n v="0"/>
    <n v="0"/>
    <n v="0"/>
    <m/>
    <s v="Middle East &amp; North Africa"/>
    <s v="Lower middle income"/>
    <x v="0"/>
    <s v=""/>
    <s v=""/>
    <s v=""/>
    <x v="0"/>
    <m/>
    <s v=""/>
    <m/>
    <s v="Lower middle income"/>
    <n v="0"/>
    <s v=""/>
    <s v=""/>
    <s v=""/>
    <s v=""/>
    <x v="3"/>
  </r>
  <r>
    <s v="Timor-Leste"/>
    <n v="3890"/>
    <n v="0"/>
    <n v="662.01211535488005"/>
    <n v="0"/>
    <n v="1916.3437692825066"/>
    <n v="2578.3558846373867"/>
    <m/>
    <s v="East Asia &amp; Pacific"/>
    <s v="Lower middle income"/>
    <x v="0"/>
    <s v="LDC"/>
    <s v="SIDS"/>
    <s v=""/>
    <x v="1"/>
    <m/>
    <s v=""/>
    <m/>
    <s v="Lower middle income"/>
    <n v="0"/>
    <s v="LDC"/>
    <s v="SIDS"/>
    <s v=""/>
    <s v=""/>
    <x v="5"/>
  </r>
  <r>
    <s v="Vanuatu"/>
    <n v="2870"/>
    <n v="-2.1943400424174766"/>
    <n v="183.60870722004137"/>
    <n v="0"/>
    <n v="58.801157799249467"/>
    <n v="240.21552497687335"/>
    <m/>
    <s v="East Asia &amp; Pacific"/>
    <s v="Lower middle income"/>
    <x v="0"/>
    <s v="LDC"/>
    <s v="SIDS"/>
    <s v=""/>
    <x v="0"/>
    <m/>
    <s v=""/>
    <m/>
    <s v="Lower middle income"/>
    <n v="0"/>
    <s v="LDC"/>
    <s v="SIDS"/>
    <s v=""/>
    <s v=""/>
    <x v="5"/>
  </r>
  <r>
    <s v="Iraq"/>
    <n v="4750"/>
    <n v="0"/>
    <n v="1668.9353744729042"/>
    <n v="0"/>
    <n v="2557.4757547019126"/>
    <n v="4226.4111291748168"/>
    <m/>
    <s v="Middle East &amp; North Africa"/>
    <s v="Lower middle income"/>
    <x v="0"/>
    <s v=""/>
    <s v=""/>
    <s v=""/>
    <x v="0"/>
    <m/>
    <s v=""/>
    <m/>
    <s v="Lower middle income"/>
    <n v="0"/>
    <s v=""/>
    <s v=""/>
    <s v=""/>
    <s v=""/>
    <x v="3"/>
  </r>
  <r>
    <s v="Egypt"/>
    <n v="2720"/>
    <n v="16679.513882332591"/>
    <n v="1144.5471047672909"/>
    <n v="17028.694691004155"/>
    <n v="19610.370942380847"/>
    <n v="54463.12662048488"/>
    <m/>
    <s v="Middle East &amp; North Africa"/>
    <s v="Lower middle income"/>
    <x v="0"/>
    <s v=""/>
    <s v=""/>
    <s v=""/>
    <x v="0"/>
    <m/>
    <s v=""/>
    <m/>
    <s v="Lower middle income"/>
    <n v="0"/>
    <s v=""/>
    <s v=""/>
    <s v=""/>
    <s v=""/>
    <x v="3"/>
  </r>
  <r>
    <s v="Sri Lanka"/>
    <n v="2580"/>
    <n v="5743.7512890995367"/>
    <n v="1285.479974321559"/>
    <n v="7472.1329938936688"/>
    <n v="5139.9386574481459"/>
    <n v="19641.302914762909"/>
    <m/>
    <s v="South Asia"/>
    <s v="Lower middle income"/>
    <x v="0"/>
    <s v=""/>
    <s v=""/>
    <s v=""/>
    <x v="0"/>
    <m/>
    <s v=""/>
    <m/>
    <s v="Lower middle income"/>
    <n v="0"/>
    <s v=""/>
    <s v=""/>
    <s v=""/>
    <s v=""/>
    <x v="6"/>
  </r>
  <r>
    <s v="Mongolia"/>
    <n v="2340"/>
    <n v="905.81461430280206"/>
    <n v="523.60954588136428"/>
    <n v="-175.30598313896525"/>
    <n v="2431.2987963569935"/>
    <n v="3685.4169734021943"/>
    <m/>
    <s v="East Asia &amp; Pacific"/>
    <s v="Lower middle income"/>
    <x v="0"/>
    <s v=""/>
    <s v=""/>
    <s v="LLDC"/>
    <x v="0"/>
    <m/>
    <s v=""/>
    <m/>
    <s v="Lower middle income"/>
    <n v="0"/>
    <s v=""/>
    <s v=""/>
    <s v="LLDC"/>
    <s v=""/>
    <x v="5"/>
  </r>
  <r>
    <s v="Congo, Rep."/>
    <n v="2200"/>
    <n v="135.8405864354086"/>
    <n v="505.81744661868078"/>
    <n v="-789.75483054851634"/>
    <n v="1720.4291765408746"/>
    <n v="1572.3323790464476"/>
    <m/>
    <s v="Sub-Saharan Africa"/>
    <s v="Lower middle income"/>
    <x v="1"/>
    <s v=""/>
    <s v=""/>
    <s v=""/>
    <x v="0"/>
    <m/>
    <s v=""/>
    <m/>
    <s v="Lower middle income"/>
    <s v="HIPC"/>
    <s v=""/>
    <s v=""/>
    <s v=""/>
    <s v=""/>
    <x v="4"/>
  </r>
  <r>
    <s v="Philippines"/>
    <n v="2190"/>
    <n v="16898.561780110322"/>
    <n v="220.12299800485056"/>
    <n v="0"/>
    <n v="22424.305690028876"/>
    <n v="39542.990468144053"/>
    <m/>
    <s v="East Asia &amp; Pacific"/>
    <s v="Lower middle income"/>
    <x v="0"/>
    <s v=""/>
    <s v=""/>
    <s v=""/>
    <x v="0"/>
    <m/>
    <s v=""/>
    <m/>
    <s v="Lower middle income"/>
    <n v="0"/>
    <s v=""/>
    <s v=""/>
    <s v=""/>
    <s v=""/>
    <x v="5"/>
  </r>
  <r>
    <s v="Bhutan"/>
    <n v="2210"/>
    <n v="163.70020985674967"/>
    <n v="356.70028324996878"/>
    <n v="419.38586761887086"/>
    <n v="37.122879147465618"/>
    <n v="976.90923987305484"/>
    <m/>
    <s v="South Asia"/>
    <s v="Lower middle income"/>
    <x v="0"/>
    <s v="LDC"/>
    <s v=""/>
    <s v="LLDC"/>
    <x v="0"/>
    <m/>
    <s v=""/>
    <m/>
    <s v="Lower middle income"/>
    <n v="0"/>
    <s v="LDC"/>
    <s v=""/>
    <s v="LLDC"/>
    <s v=""/>
    <x v="6"/>
  </r>
  <r>
    <s v="Kiribati"/>
    <n v="2100"/>
    <n v="0"/>
    <n v="129.75355251494159"/>
    <n v="0"/>
    <n v="-1.1835505020127528"/>
    <n v="128.57000201292882"/>
    <m/>
    <s v="East Asia &amp; Pacific"/>
    <s v="Lower middle income"/>
    <x v="0"/>
    <s v="LDC"/>
    <s v="SIDS"/>
    <s v=""/>
    <x v="0"/>
    <m/>
    <s v=""/>
    <m/>
    <s v="Lower middle income"/>
    <n v="0"/>
    <s v="LDC"/>
    <s v="SIDS"/>
    <s v=""/>
    <s v=""/>
    <x v="5"/>
  </r>
  <r>
    <s v="Bolivia"/>
    <n v="1960"/>
    <n v="316.43543633794815"/>
    <n v="1282.9075165192899"/>
    <n v="779.52764154548356"/>
    <n v="1314.3965075084745"/>
    <n v="3693.2671019111958"/>
    <m/>
    <s v="Latin America &amp; Caribbean"/>
    <s v="Lower middle income"/>
    <x v="1"/>
    <s v=""/>
    <s v=""/>
    <s v="LLDC"/>
    <x v="0"/>
    <m/>
    <s v=""/>
    <m/>
    <s v="Lower middle income"/>
    <s v="HIPC"/>
    <s v=""/>
    <s v=""/>
    <s v="LLDC"/>
    <s v=""/>
    <x v="1"/>
  </r>
  <r>
    <s v="Honduras"/>
    <n v="2030"/>
    <n v="2109.0054539336656"/>
    <n v="1356.4204005867682"/>
    <n v="1967.6179284270825"/>
    <n v="3488.2233213035056"/>
    <n v="8921.267104251021"/>
    <m/>
    <s v="Latin America &amp; Caribbean"/>
    <s v="Lower middle income"/>
    <x v="1"/>
    <s v=""/>
    <s v=""/>
    <s v=""/>
    <x v="0"/>
    <m/>
    <s v=""/>
    <m/>
    <s v="Lower middle income"/>
    <s v="HIPC"/>
    <s v=""/>
    <s v=""/>
    <s v=""/>
    <s v=""/>
    <x v="1"/>
  </r>
  <r>
    <s v="Moldova"/>
    <n v="1980"/>
    <n v="693.10729362355846"/>
    <n v="845.76996207115633"/>
    <n v="897.58488206963875"/>
    <n v="1821.2728059428593"/>
    <n v="4257.7349437072126"/>
    <m/>
    <s v="Europe &amp; Central Asia"/>
    <s v="Lower middle income"/>
    <x v="0"/>
    <s v=""/>
    <s v=""/>
    <s v="LLDC"/>
    <x v="0"/>
    <m/>
    <s v=""/>
    <m/>
    <s v="Lower middle income"/>
    <n v="0"/>
    <s v=""/>
    <s v=""/>
    <s v="LLDC"/>
    <s v=""/>
    <x v="2"/>
  </r>
  <r>
    <s v="Nicaragua"/>
    <n v="1540"/>
    <n v="1272.5732227417207"/>
    <n v="1879.4622765880897"/>
    <n v="11748.046474709794"/>
    <n v="2405.6938639931504"/>
    <n v="17305.775838032754"/>
    <m/>
    <s v="Latin America &amp; Caribbean"/>
    <s v="Lower middle income"/>
    <x v="1"/>
    <s v=""/>
    <s v=""/>
    <s v=""/>
    <x v="0"/>
    <m/>
    <s v=""/>
    <m/>
    <s v="Lower middle income"/>
    <s v="HIPC"/>
    <s v=""/>
    <s v=""/>
    <s v=""/>
    <s v=""/>
    <x v="1"/>
  </r>
  <r>
    <s v="Uzbekistan"/>
    <n v="1510"/>
    <n v="155.59027072924465"/>
    <n v="293.98995997363767"/>
    <n v="3801.5347739464792"/>
    <n v="845.09557938671753"/>
    <n v="5096.2105840360791"/>
    <m/>
    <s v="Europe &amp; Central Asia"/>
    <s v="Lower middle income"/>
    <x v="0"/>
    <s v=""/>
    <s v=""/>
    <s v="LLDC"/>
    <x v="0"/>
    <m/>
    <s v=""/>
    <m/>
    <s v="Lower middle income"/>
    <n v="0"/>
    <s v=""/>
    <s v=""/>
    <s v="LLDC"/>
    <s v=""/>
    <x v="2"/>
  </r>
  <r>
    <s v="Papua New Guinea"/>
    <n v="1480"/>
    <n v="8.3702586855870074"/>
    <n v="1993.5313070819125"/>
    <n v="0"/>
    <n v="3894.7371306766136"/>
    <n v="5896.6386964441135"/>
    <m/>
    <s v="East Asia &amp; Pacific"/>
    <s v="Lower middle income"/>
    <x v="0"/>
    <s v=""/>
    <s v="SIDS"/>
    <s v=""/>
    <x v="0"/>
    <m/>
    <s v=""/>
    <m/>
    <s v="Lower middle income"/>
    <n v="0"/>
    <s v=""/>
    <s v="SIDS"/>
    <s v=""/>
    <s v=""/>
    <x v="5"/>
  </r>
  <r>
    <s v="India"/>
    <n v="1450"/>
    <n v="143439.68728260059"/>
    <n v="9445.3517432375993"/>
    <n v="347369.80913045933"/>
    <n v="96193.739956153644"/>
    <n v="596448.58811245114"/>
    <m/>
    <s v="South Asia"/>
    <s v="Lower middle income"/>
    <x v="0"/>
    <s v=""/>
    <s v=""/>
    <s v=""/>
    <x v="0"/>
    <m/>
    <s v="G20"/>
    <m/>
    <s v="Lower middle income"/>
    <n v="0"/>
    <s v=""/>
    <s v=""/>
    <s v=""/>
    <s v="G20"/>
    <x v="6"/>
  </r>
  <r>
    <s v="Ghana"/>
    <n v="1420"/>
    <n v="3105.767824361802"/>
    <n v="2659.9553066248386"/>
    <n v="0"/>
    <n v="1431.6829850855509"/>
    <n v="7197.4061160721913"/>
    <m/>
    <s v="Sub-Saharan Africa"/>
    <s v="Lower middle income"/>
    <x v="1"/>
    <s v=""/>
    <s v=""/>
    <s v=""/>
    <x v="0"/>
    <m/>
    <s v=""/>
    <m/>
    <s v="Lower middle income"/>
    <s v="HIPC"/>
    <s v=""/>
    <s v=""/>
    <s v=""/>
    <s v=""/>
    <x v="4"/>
  </r>
  <r>
    <s v="Sao Tome &amp; Principe"/>
    <n v="1240"/>
    <n v="28.508369963128924"/>
    <n v="161.13666047574128"/>
    <n v="0"/>
    <n v="26.560514458362658"/>
    <n v="216.20554489723287"/>
    <m/>
    <s v="Sub-Saharan Africa"/>
    <s v="Lower middle income"/>
    <x v="1"/>
    <s v="LDC"/>
    <s v="SIDS"/>
    <s v=""/>
    <x v="0"/>
    <m/>
    <s v=""/>
    <m/>
    <s v="Lower middle income"/>
    <s v="HIPC"/>
    <s v="LDC"/>
    <s v="SIDS"/>
    <s v=""/>
    <s v=""/>
    <x v="4"/>
  </r>
  <r>
    <s v="Sudan"/>
    <n v="1380"/>
    <n v="204.1651442757188"/>
    <n v="2214.9999216999886"/>
    <n v="0"/>
    <n v="1888.2588330824008"/>
    <n v="4307.423899058108"/>
    <m/>
    <s v="Sub-Saharan Africa"/>
    <s v="Lower middle income"/>
    <x v="1"/>
    <s v="LDC"/>
    <s v=""/>
    <s v=""/>
    <x v="0"/>
    <m/>
    <s v=""/>
    <m/>
    <s v="Lower middle income"/>
    <s v="HIPC"/>
    <s v="LDC"/>
    <s v=""/>
    <s v=""/>
    <s v=""/>
    <x v="4"/>
  </r>
  <r>
    <s v="Nigeria"/>
    <n v="1260"/>
    <n v="907.58575600223662"/>
    <n v="4487.9165052029766"/>
    <n v="0"/>
    <n v="24628.210849868527"/>
    <n v="30023.713111073739"/>
    <m/>
    <s v="Sub-Saharan Africa"/>
    <s v="Lower middle income"/>
    <x v="0"/>
    <s v=""/>
    <s v=""/>
    <s v=""/>
    <x v="0"/>
    <m/>
    <s v=""/>
    <m/>
    <s v="Lower middle income"/>
    <n v="0"/>
    <s v=""/>
    <s v=""/>
    <s v=""/>
    <s v=""/>
    <x v="4"/>
  </r>
  <r>
    <s v="Djibouti"/>
    <n v="0"/>
    <n v="0"/>
    <n v="0"/>
    <n v="0"/>
    <n v="0"/>
    <n v="0"/>
    <m/>
    <s v="Middle East &amp; North Africa"/>
    <s v="Lower middle income"/>
    <x v="0"/>
    <s v="LDC"/>
    <s v=""/>
    <s v=""/>
    <x v="0"/>
    <m/>
    <s v=""/>
    <m/>
    <s v="Lower middle income"/>
    <n v="0"/>
    <s v="LDC"/>
    <s v=""/>
    <s v=""/>
    <s v=""/>
    <x v="3"/>
  </r>
  <r>
    <s v="Vietnam"/>
    <n v="1390"/>
    <n v="2183.0027685407968"/>
    <n v="7489.9494065681347"/>
    <n v="0"/>
    <n v="12498.822969435561"/>
    <n v="22171.775144544492"/>
    <m/>
    <s v="East Asia &amp; Pacific"/>
    <s v="Lower middle income"/>
    <x v="0"/>
    <s v=""/>
    <s v=""/>
    <s v=""/>
    <x v="0"/>
    <m/>
    <s v=""/>
    <m/>
    <s v="Lower middle income"/>
    <n v="0"/>
    <s v=""/>
    <s v=""/>
    <s v=""/>
    <s v=""/>
    <x v="5"/>
  </r>
  <r>
    <s v="Cameroon"/>
    <n v="1150"/>
    <n v="15.463513473724484"/>
    <n v="1720.1942561018163"/>
    <n v="3125.2999564383481"/>
    <n v="687.90334956662014"/>
    <n v="5548.8610755805084"/>
    <m/>
    <s v="Sub-Saharan Africa"/>
    <s v="Lower middle income"/>
    <x v="1"/>
    <s v=""/>
    <s v=""/>
    <s v=""/>
    <x v="0"/>
    <m/>
    <s v=""/>
    <m/>
    <s v="Lower middle income"/>
    <s v="HIPC"/>
    <s v=""/>
    <s v=""/>
    <s v=""/>
    <s v=""/>
    <x v="4"/>
  </r>
  <r>
    <s v="Lesotho"/>
    <n v="1250"/>
    <n v="14.042036263626807"/>
    <n v="655.30954161902991"/>
    <n v="169.82544609472799"/>
    <n v="771.53762726389118"/>
    <n v="1610.714651241276"/>
    <m/>
    <s v="Sub-Saharan Africa"/>
    <s v="Lower middle income"/>
    <x v="0"/>
    <s v="LDC"/>
    <s v=""/>
    <s v="LLDC"/>
    <x v="0"/>
    <m/>
    <s v=""/>
    <m/>
    <s v="Lower middle income"/>
    <n v="0"/>
    <s v="LDC"/>
    <s v=""/>
    <s v="LLDC"/>
    <s v=""/>
    <x v="4"/>
  </r>
  <r>
    <s v="Zambia"/>
    <n v="1180"/>
    <n v="348.66343343100147"/>
    <n v="1970.532144159293"/>
    <n v="2168.5570616687969"/>
    <n v="617.30032799154594"/>
    <n v="5105.0529672506373"/>
    <m/>
    <s v="Sub-Saharan Africa"/>
    <s v="Lower middle income"/>
    <x v="1"/>
    <s v="LDC"/>
    <s v=""/>
    <s v="LLDC"/>
    <x v="0"/>
    <m/>
    <s v=""/>
    <m/>
    <s v="Lower middle income"/>
    <s v="HIPC"/>
    <s v="LDC"/>
    <s v=""/>
    <s v="LLDC"/>
    <s v=""/>
    <x v="4"/>
  </r>
  <r>
    <s v="Laos"/>
    <n v="1090"/>
    <n v="554.27259931332435"/>
    <n v="678.31978999098931"/>
    <n v="325.28794819885411"/>
    <n v="533.20343598732131"/>
    <n v="2091.083773490489"/>
    <m/>
    <s v="East Asia &amp; Pacific"/>
    <s v="Lower middle income"/>
    <x v="0"/>
    <s v="LDC"/>
    <s v=""/>
    <s v="LLDC"/>
    <x v="0"/>
    <m/>
    <s v=""/>
    <m/>
    <s v="Lower middle income"/>
    <n v="0"/>
    <s v="LDC"/>
    <s v=""/>
    <s v="LLDC"/>
    <s v=""/>
    <x v="5"/>
  </r>
  <r>
    <s v="Pakistan"/>
    <n v="1140"/>
    <n v="12967.394621918265"/>
    <n v="7288.0955495758662"/>
    <n v="16246.073676680775"/>
    <n v="13289.151836482199"/>
    <n v="49790.715684657102"/>
    <m/>
    <s v="South Asia"/>
    <s v="Lower middle income"/>
    <x v="0"/>
    <s v=""/>
    <s v=""/>
    <s v=""/>
    <x v="0"/>
    <m/>
    <s v=""/>
    <m/>
    <s v="Lower middle income"/>
    <n v="0"/>
    <s v=""/>
    <s v=""/>
    <s v=""/>
    <s v=""/>
    <x v="6"/>
  </r>
  <r>
    <s v="Solomon Islands"/>
    <n v="1120"/>
    <n v="-4.5874229588172648"/>
    <n v="710.34447858186888"/>
    <n v="0"/>
    <n v="90.054082417745406"/>
    <n v="795.811138040797"/>
    <m/>
    <s v="East Asia &amp; Pacific"/>
    <s v="Lower middle income"/>
    <x v="0"/>
    <s v="LDC"/>
    <s v="SIDS"/>
    <s v=""/>
    <x v="1"/>
    <m/>
    <s v=""/>
    <m/>
    <s v="Lower middle income"/>
    <n v="0"/>
    <s v="LDC"/>
    <s v="SIDS"/>
    <s v=""/>
    <s v=""/>
    <x v="5"/>
  </r>
  <r>
    <s v="Cote d'Ivoire"/>
    <n v="1140"/>
    <n v="239.34966453687653"/>
    <n v="0"/>
    <n v="0"/>
    <n v="337.77062924634799"/>
    <n v="577.1202937832245"/>
    <m/>
    <s v="Sub-Saharan Africa"/>
    <s v="Lower middle income"/>
    <x v="1"/>
    <s v=""/>
    <s v=""/>
    <s v=""/>
    <x v="1"/>
    <m/>
    <s v=""/>
    <m/>
    <s v="Lower middle income"/>
    <s v="HIPC"/>
    <s v=""/>
    <s v=""/>
    <s v=""/>
    <s v=""/>
    <x v="4"/>
  </r>
  <r>
    <s v="Senegal"/>
    <n v="1030"/>
    <n v="577.61648684566012"/>
    <n v="2605.4216659572439"/>
    <n v="1574.7605040969606"/>
    <n v="236.77791364815027"/>
    <n v="4994.5765705480144"/>
    <m/>
    <s v="Sub-Saharan Africa"/>
    <s v="Lower middle income"/>
    <x v="1"/>
    <s v="LDC"/>
    <s v=""/>
    <s v=""/>
    <x v="0"/>
    <m/>
    <s v=""/>
    <m/>
    <s v="Lower middle income"/>
    <s v="HIPC"/>
    <s v="LDC"/>
    <s v=""/>
    <s v=""/>
    <s v=""/>
    <x v="4"/>
  </r>
  <r>
    <s v="Yemen"/>
    <n v="1110"/>
    <n v="-43.289763818665449"/>
    <n v="972.16858464564768"/>
    <n v="0"/>
    <n v="918.46383048078008"/>
    <n v="1847.3426513077625"/>
    <m/>
    <s v="Middle East &amp; North Africa"/>
    <s v="Lower middle income"/>
    <x v="0"/>
    <s v="LDC"/>
    <s v=""/>
    <s v=""/>
    <x v="1"/>
    <m/>
    <s v=""/>
    <m/>
    <s v="Lower middle income"/>
    <n v="0"/>
    <s v="LDC"/>
    <s v=""/>
    <s v=""/>
    <s v=""/>
    <x v="3"/>
  </r>
  <r>
    <s v="Myanmar"/>
    <n v="0"/>
    <n v="0"/>
    <n v="0"/>
    <n v="0"/>
    <n v="0"/>
    <n v="0"/>
    <m/>
    <s v="East Asia &amp; Pacific"/>
    <s v="Low income"/>
    <x v="0"/>
    <s v="LDC"/>
    <s v=""/>
    <s v=""/>
    <x v="1"/>
    <m/>
    <s v=""/>
    <m/>
    <s v="Low income"/>
    <n v="0"/>
    <s v="LDC"/>
    <s v=""/>
    <s v=""/>
    <s v=""/>
    <x v="5"/>
  </r>
  <r>
    <s v="Somalia"/>
    <n v="0"/>
    <n v="0"/>
    <n v="0"/>
    <n v="0"/>
    <n v="0"/>
    <n v="0"/>
    <m/>
    <s v="Sub-Saharan Africa"/>
    <s v="Low income"/>
    <x v="1"/>
    <s v="LDC"/>
    <s v=""/>
    <s v=""/>
    <x v="0"/>
    <m/>
    <s v=""/>
    <m/>
    <s v="Low income"/>
    <s v="HIPC"/>
    <s v="LDC"/>
    <s v=""/>
    <s v=""/>
    <s v=""/>
    <x v="4"/>
  </r>
  <r>
    <s v="Korea, Dem. Rep."/>
    <n v="0"/>
    <n v="0"/>
    <n v="0"/>
    <n v="0"/>
    <n v="0"/>
    <n v="0"/>
    <m/>
    <s v="East Asia &amp; Pacific"/>
    <s v="Low income"/>
    <x v="0"/>
    <s v=""/>
    <s v=""/>
    <s v=""/>
    <x v="0"/>
    <m/>
    <s v=""/>
    <m/>
    <s v="Low income"/>
    <n v="0"/>
    <s v=""/>
    <s v=""/>
    <s v=""/>
    <s v=""/>
    <x v="5"/>
  </r>
  <r>
    <s v="Mauritania"/>
    <n v="980"/>
    <n v="143.73365320276301"/>
    <n v="932.34653115430581"/>
    <n v="782.56454778706552"/>
    <n v="405.93492818104164"/>
    <n v="2264.5796603251761"/>
    <m/>
    <s v="Sub-Saharan Africa"/>
    <s v="Low income"/>
    <x v="1"/>
    <s v="LDC"/>
    <s v=""/>
    <s v=""/>
    <x v="0"/>
    <m/>
    <s v=""/>
    <m/>
    <s v="Low income"/>
    <s v="HIPC"/>
    <s v="LDC"/>
    <s v=""/>
    <s v=""/>
    <s v=""/>
    <x v="4"/>
  </r>
  <r>
    <s v="Kyrgyz Republic"/>
    <n v="900"/>
    <n v="609.43698434925204"/>
    <n v="895.98882124079125"/>
    <n v="18.972379009910412"/>
    <n v="2208.190510421286"/>
    <n v="3732.5886950212398"/>
    <m/>
    <s v="Europe &amp; Central Asia"/>
    <s v="Low income"/>
    <x v="0"/>
    <s v=""/>
    <s v=""/>
    <s v="LLDC"/>
    <x v="0"/>
    <m/>
    <s v=""/>
    <m/>
    <s v="Low income"/>
    <n v="0"/>
    <s v=""/>
    <s v=""/>
    <s v="LLDC"/>
    <s v=""/>
    <x v="2"/>
  </r>
  <r>
    <s v="Tajikistan"/>
    <n v="780"/>
    <n v="87.719971141343748"/>
    <n v="604.37066361622351"/>
    <n v="58.992468363824848"/>
    <n v="3117.3774434080296"/>
    <n v="3868.4605465294217"/>
    <m/>
    <s v="Europe &amp; Central Asia"/>
    <s v="Low income"/>
    <x v="0"/>
    <s v=""/>
    <s v=""/>
    <s v="LLDC"/>
    <x v="0"/>
    <m/>
    <s v=""/>
    <m/>
    <s v="Low income"/>
    <n v="0"/>
    <s v=""/>
    <s v=""/>
    <s v="LLDC"/>
    <s v=""/>
    <x v="2"/>
  </r>
  <r>
    <s v="Cambodia"/>
    <n v="800"/>
    <n v="1194.0914842805607"/>
    <n v="1866.8076487008968"/>
    <n v="399.00025076950828"/>
    <n v="817.96135965608107"/>
    <n v="4277.8607434070473"/>
    <m/>
    <s v="East Asia &amp; Pacific"/>
    <s v="Low income"/>
    <x v="0"/>
    <s v="LDC"/>
    <s v=""/>
    <s v=""/>
    <x v="0"/>
    <m/>
    <s v=""/>
    <m/>
    <s v="Low income"/>
    <n v="0"/>
    <s v="LDC"/>
    <s v=""/>
    <s v=""/>
    <s v=""/>
    <x v="5"/>
  </r>
  <r>
    <s v="Kenya"/>
    <n v="810"/>
    <n v="5305.4669463942728"/>
    <n v="6379.0791030804648"/>
    <n v="0"/>
    <n v="1220.5951699170323"/>
    <n v="12905.141219391771"/>
    <m/>
    <s v="Sub-Saharan Africa"/>
    <s v="Low income"/>
    <x v="0"/>
    <s v=""/>
    <s v=""/>
    <s v=""/>
    <x v="0"/>
    <m/>
    <s v=""/>
    <m/>
    <s v="Low income"/>
    <n v="0"/>
    <s v=""/>
    <s v=""/>
    <s v=""/>
    <s v=""/>
    <x v="4"/>
  </r>
  <r>
    <s v="Bangladesh"/>
    <n v="770"/>
    <n v="8663.5587370220255"/>
    <n v="4245.4433555275727"/>
    <n v="16338.062607331251"/>
    <n v="12861.380244514394"/>
    <n v="42108.444944395247"/>
    <m/>
    <s v="South Asia"/>
    <s v="Low income"/>
    <x v="0"/>
    <s v="LDC"/>
    <s v=""/>
    <s v=""/>
    <x v="0"/>
    <m/>
    <s v=""/>
    <m/>
    <s v="Low income"/>
    <n v="0"/>
    <s v="LDC"/>
    <s v=""/>
    <s v=""/>
    <s v=""/>
    <x v="6"/>
  </r>
  <r>
    <s v="Benin"/>
    <n v="720"/>
    <n v="915.80659644882292"/>
    <n v="1709.6871106322114"/>
    <n v="0"/>
    <n v="291.0924612417266"/>
    <n v="2916.5861683227608"/>
    <m/>
    <s v="Sub-Saharan Africa"/>
    <s v="Low income"/>
    <x v="1"/>
    <s v="LDC"/>
    <s v=""/>
    <s v=""/>
    <x v="0"/>
    <m/>
    <s v=""/>
    <m/>
    <s v="Low income"/>
    <s v="HIPC"/>
    <s v="LDC"/>
    <s v=""/>
    <s v=""/>
    <s v=""/>
    <x v="4"/>
  </r>
  <r>
    <s v="Comoros"/>
    <n v="830"/>
    <n v="-1.5318355929173395"/>
    <n v="128.19955601249049"/>
    <n v="0"/>
    <n v="15.974374898262077"/>
    <n v="142.64209531783521"/>
    <m/>
    <s v="Sub-Saharan Africa"/>
    <s v="Low income"/>
    <x v="1"/>
    <s v="LDC"/>
    <s v="SIDS"/>
    <s v=""/>
    <x v="0"/>
    <m/>
    <s v=""/>
    <m/>
    <s v="Low income"/>
    <s v="HIPC"/>
    <s v="LDC"/>
    <s v="SIDS"/>
    <s v=""/>
    <s v=""/>
    <x v="4"/>
  </r>
  <r>
    <s v="Chad"/>
    <n v="730"/>
    <n v="1.5974533043459342"/>
    <n v="1133.4912695170551"/>
    <n v="0"/>
    <n v="195.54854276411348"/>
    <n v="1330.6372655855146"/>
    <m/>
    <s v="Sub-Saharan Africa"/>
    <s v="Low income"/>
    <x v="1"/>
    <s v="LDC"/>
    <s v=""/>
    <s v="LLDC"/>
    <x v="0"/>
    <m/>
    <s v=""/>
    <m/>
    <s v="Low income"/>
    <s v="HIPC"/>
    <s v="LDC"/>
    <s v=""/>
    <s v="LLDC"/>
    <s v=""/>
    <x v="4"/>
  </r>
  <r>
    <s v="Haiti"/>
    <n v="700"/>
    <n v="209.44869180244208"/>
    <n v="3477.5572300505037"/>
    <n v="0"/>
    <n v="1661.9487455103585"/>
    <n v="5348.9546673633049"/>
    <m/>
    <s v="Latin America &amp; Caribbean"/>
    <s v="Low income"/>
    <x v="1"/>
    <s v="LDC"/>
    <s v="SIDS"/>
    <s v=""/>
    <x v="1"/>
    <m/>
    <s v=""/>
    <m/>
    <s v="Low income"/>
    <s v="HIPC"/>
    <s v="LDC"/>
    <s v="SIDS"/>
    <s v=""/>
    <s v=""/>
    <x v="1"/>
  </r>
  <r>
    <s v="Zimbabwe"/>
    <n v="590"/>
    <n v="115.08194615485137"/>
    <n v="1594.493891605558"/>
    <n v="0"/>
    <n v="443.56588507293276"/>
    <n v="2153.1417228333421"/>
    <m/>
    <s v="Sub-Saharan Africa"/>
    <s v="Low income"/>
    <x v="0"/>
    <s v=""/>
    <s v=""/>
    <s v="LLDC"/>
    <x v="0"/>
    <m/>
    <s v=""/>
    <m/>
    <s v="Low income"/>
    <n v="0"/>
    <s v=""/>
    <s v=""/>
    <s v="LLDC"/>
    <s v=""/>
    <x v="4"/>
  </r>
  <r>
    <s v="Mali"/>
    <n v="670"/>
    <n v="169.66748587580781"/>
    <n v="2878.7756874668262"/>
    <n v="581.88990357741955"/>
    <n v="373.77743512845558"/>
    <n v="4004.1105120485095"/>
    <m/>
    <s v="Sub-Saharan Africa"/>
    <s v="Low income"/>
    <x v="1"/>
    <s v="LDC"/>
    <s v=""/>
    <s v="LLDC"/>
    <x v="0"/>
    <m/>
    <s v=""/>
    <m/>
    <s v="Low income"/>
    <s v="HIPC"/>
    <s v="LDC"/>
    <s v=""/>
    <s v="LLDC"/>
    <s v=""/>
    <x v="4"/>
  </r>
  <r>
    <s v="Guinea-Bissau"/>
    <n v="570"/>
    <n v="3.3360833255998035"/>
    <n v="299.07565883834923"/>
    <n v="0"/>
    <n v="18.327624021170742"/>
    <n v="320.73936618511976"/>
    <m/>
    <s v="Sub-Saharan Africa"/>
    <s v="Low income"/>
    <x v="1"/>
    <s v="LDC"/>
    <s v="SIDS"/>
    <s v=""/>
    <x v="1"/>
    <m/>
    <s v=""/>
    <m/>
    <s v="Low income"/>
    <s v="HIPC"/>
    <s v="LDC"/>
    <s v="SIDS"/>
    <s v=""/>
    <s v=""/>
    <x v="4"/>
  </r>
  <r>
    <s v="Burkina Faso"/>
    <n v="620"/>
    <n v="1135.3976386522368"/>
    <n v="2436.591319495983"/>
    <n v="932.5897421028393"/>
    <n v="30.130735373526353"/>
    <n v="4534.7094356245852"/>
    <m/>
    <s v="Sub-Saharan Africa"/>
    <s v="Low income"/>
    <x v="1"/>
    <s v="LDC"/>
    <s v=""/>
    <s v="LLDC"/>
    <x v="0"/>
    <m/>
    <s v=""/>
    <m/>
    <s v="Low income"/>
    <s v="HIPC"/>
    <s v="LDC"/>
    <s v=""/>
    <s v="LLDC"/>
    <s v=""/>
    <x v="4"/>
  </r>
  <r>
    <s v="Rwanda"/>
    <n v="560"/>
    <n v="137.43158625616056"/>
    <n v="2813.3222504945052"/>
    <n v="400.07461482291365"/>
    <n v="222.32653312992272"/>
    <n v="3573.1549847035021"/>
    <m/>
    <s v="Sub-Saharan Africa"/>
    <s v="Low income"/>
    <x v="1"/>
    <s v="LDC"/>
    <s v=""/>
    <s v="LLDC"/>
    <x v="0"/>
    <m/>
    <s v=""/>
    <m/>
    <s v="Low income"/>
    <s v="HIPC"/>
    <s v="LDC"/>
    <s v=""/>
    <s v="LLDC"/>
    <s v=""/>
    <x v="4"/>
  </r>
  <r>
    <s v="Togo"/>
    <n v="470"/>
    <n v="449.16893539335712"/>
    <n v="1352.6963403377285"/>
    <n v="205.67035258077692"/>
    <n v="120.47599576737439"/>
    <n v="2128.0116240792372"/>
    <m/>
    <s v="Sub-Saharan Africa"/>
    <s v="Low income"/>
    <x v="1"/>
    <s v="LDC"/>
    <s v=""/>
    <s v=""/>
    <x v="1"/>
    <m/>
    <s v=""/>
    <m/>
    <s v="Low income"/>
    <s v="HIPC"/>
    <s v="LDC"/>
    <s v=""/>
    <s v=""/>
    <s v=""/>
    <x v="4"/>
  </r>
  <r>
    <s v="Nepal"/>
    <n v="610"/>
    <n v="1388.4911764439805"/>
    <n v="1612.1675315865209"/>
    <n v="3448.198403122517"/>
    <n v="4268.0770606641245"/>
    <n v="10716.934171817142"/>
    <m/>
    <s v="South Asia"/>
    <s v="Low income"/>
    <x v="0"/>
    <s v="LDC"/>
    <s v=""/>
    <s v="LLDC"/>
    <x v="1"/>
    <m/>
    <s v=""/>
    <m/>
    <s v="Low income"/>
    <n v="0"/>
    <s v="LDC"/>
    <s v=""/>
    <s v="LLDC"/>
    <s v=""/>
    <x v="6"/>
  </r>
  <r>
    <s v="Tanzania"/>
    <n v="540"/>
    <n v="737.82601176971968"/>
    <n v="7215.3726811054039"/>
    <n v="4800.7562214398185"/>
    <n v="1387.1740895357502"/>
    <n v="14141.129003850692"/>
    <m/>
    <s v="Sub-Saharan Africa"/>
    <s v="Low income"/>
    <x v="1"/>
    <s v="LDC"/>
    <s v=""/>
    <s v=""/>
    <x v="0"/>
    <m/>
    <s v=""/>
    <m/>
    <s v="Low income"/>
    <s v="HIPC"/>
    <s v="LDC"/>
    <s v=""/>
    <s v=""/>
    <s v=""/>
    <x v="4"/>
  </r>
  <r>
    <s v="Uganda"/>
    <n v="470"/>
    <n v="2552.5035250163896"/>
    <n v="4598.0106975376457"/>
    <n v="1637.4097521177307"/>
    <n v="1352.8393686831894"/>
    <n v="10140.763343354954"/>
    <m/>
    <s v="Sub-Saharan Africa"/>
    <s v="Low income"/>
    <x v="1"/>
    <s v="LDC"/>
    <s v=""/>
    <s v="LLDC"/>
    <x v="0"/>
    <m/>
    <s v=""/>
    <m/>
    <s v="Low income"/>
    <s v="HIPC"/>
    <s v="LDC"/>
    <s v=""/>
    <s v="LLDC"/>
    <s v=""/>
    <x v="4"/>
  </r>
  <r>
    <s v="Gambia"/>
    <n v="510"/>
    <n v="4.8555734490894737"/>
    <n v="394.95506834987469"/>
    <n v="54.510482722611385"/>
    <n v="137.83452226759624"/>
    <n v="592.1556467891719"/>
    <m/>
    <s v="Sub-Saharan Africa"/>
    <s v="Low income"/>
    <x v="1"/>
    <s v="LDC"/>
    <s v=""/>
    <s v=""/>
    <x v="0"/>
    <m/>
    <s v=""/>
    <m/>
    <s v="Low income"/>
    <s v="HIPC"/>
    <s v="LDC"/>
    <s v=""/>
    <s v=""/>
    <s v=""/>
    <x v="4"/>
  </r>
  <r>
    <s v="Central African Rep."/>
    <n v="500"/>
    <n v="14.712997307635373"/>
    <n v="841.31240997594148"/>
    <n v="0"/>
    <n v="33.302062342847954"/>
    <n v="889.32746962642489"/>
    <m/>
    <s v="Sub-Saharan Africa"/>
    <s v="Low income"/>
    <x v="1"/>
    <s v="LDC"/>
    <s v=""/>
    <s v="LLDC"/>
    <x v="1"/>
    <m/>
    <s v=""/>
    <m/>
    <s v="Low income"/>
    <s v="HIPC"/>
    <s v="LDC"/>
    <s v=""/>
    <s v="LLDC"/>
    <s v=""/>
    <x v="4"/>
  </r>
  <r>
    <s v="Afghanistan"/>
    <n v="570"/>
    <n v="999.77989968522218"/>
    <n v="13473.540892336143"/>
    <n v="0"/>
    <n v="339.65325620366934"/>
    <n v="14812.974048225034"/>
    <m/>
    <s v="South Asia"/>
    <s v="Low income"/>
    <x v="1"/>
    <s v="LDC"/>
    <s v=""/>
    <s v="LLDC"/>
    <x v="1"/>
    <m/>
    <s v=""/>
    <m/>
    <s v="Low income"/>
    <s v="HIPC"/>
    <s v="LDC"/>
    <s v=""/>
    <s v="LLDC"/>
    <s v=""/>
    <x v="6"/>
  </r>
  <r>
    <s v="Mozambique"/>
    <n v="450"/>
    <n v="386.87824535229049"/>
    <n v="5730.7925731260366"/>
    <n v="-1008.6467838484323"/>
    <n v="2402.0745885210158"/>
    <n v="7511.0986231509105"/>
    <m/>
    <s v="Sub-Saharan Africa"/>
    <s v="Low income"/>
    <x v="1"/>
    <s v="LDC"/>
    <s v=""/>
    <s v=""/>
    <x v="0"/>
    <m/>
    <s v=""/>
    <m/>
    <s v="Low income"/>
    <s v="HIPC"/>
    <s v="LDC"/>
    <s v=""/>
    <s v=""/>
    <s v=""/>
    <x v="4"/>
  </r>
  <r>
    <s v="Sierra Leone"/>
    <n v="480"/>
    <n v="314.12214536956958"/>
    <n v="1142.020102017111"/>
    <n v="-116.89197177854788"/>
    <n v="561.73287583274748"/>
    <n v="1900.9831514408802"/>
    <m/>
    <s v="Sub-Saharan Africa"/>
    <s v="Low income"/>
    <x v="1"/>
    <s v="LDC"/>
    <s v=""/>
    <s v=""/>
    <x v="1"/>
    <m/>
    <s v=""/>
    <m/>
    <s v="Low income"/>
    <s v="HIPC"/>
    <s v="LDC"/>
    <s v=""/>
    <s v=""/>
    <s v=""/>
    <x v="4"/>
  </r>
  <r>
    <s v="Eritrea"/>
    <n v="390"/>
    <n v="4.4705580218193797"/>
    <n v="240.90019364029664"/>
    <n v="4.8993201672880318"/>
    <n v="17.174129516445607"/>
    <n v="267.44420134584965"/>
    <m/>
    <s v="Sub-Saharan Africa"/>
    <s v="Low income"/>
    <x v="1"/>
    <s v="LDC"/>
    <s v=""/>
    <s v=""/>
    <x v="0"/>
    <m/>
    <s v=""/>
    <m/>
    <s v="Low income"/>
    <s v="HIPC"/>
    <s v="LDC"/>
    <s v=""/>
    <s v=""/>
    <s v=""/>
    <x v="4"/>
  </r>
  <r>
    <s v="Guinea"/>
    <n v="410"/>
    <n v="-67.280024452113011"/>
    <n v="482.30796320280427"/>
    <n v="0"/>
    <n v="563.02419655925155"/>
    <n v="978.05213530994274"/>
    <m/>
    <s v="Sub-Saharan Africa"/>
    <s v="Low income"/>
    <x v="1"/>
    <s v="LDC"/>
    <s v=""/>
    <s v=""/>
    <x v="0"/>
    <m/>
    <s v=""/>
    <m/>
    <s v="Low income"/>
    <s v="HIPC"/>
    <s v="LDC"/>
    <s v=""/>
    <s v=""/>
    <s v=""/>
    <x v="4"/>
  </r>
  <r>
    <s v="Madagascar"/>
    <n v="420"/>
    <n v="43.458419058547605"/>
    <n v="954.33137231437354"/>
    <n v="0"/>
    <n v="482.54728107784001"/>
    <n v="1480.3370724507613"/>
    <m/>
    <s v="Sub-Saharan Africa"/>
    <s v="Low income"/>
    <x v="1"/>
    <s v="LDC"/>
    <s v=""/>
    <s v=""/>
    <x v="0"/>
    <m/>
    <s v=""/>
    <m/>
    <s v="Low income"/>
    <s v="HIPC"/>
    <s v="LDC"/>
    <s v=""/>
    <s v=""/>
    <s v=""/>
    <x v="4"/>
  </r>
  <r>
    <s v="Ethiopia"/>
    <n v="340"/>
    <n v="3031.0537242384535"/>
    <n v="8620.7951293391543"/>
    <n v="1537.3887642460363"/>
    <n v="960.84838528526961"/>
    <n v="14150.086003108914"/>
    <m/>
    <s v="Sub-Saharan Africa"/>
    <s v="Low income"/>
    <x v="1"/>
    <s v="LDC"/>
    <s v=""/>
    <s v="LLDC"/>
    <x v="0"/>
    <m/>
    <s v=""/>
    <m/>
    <s v="Low income"/>
    <s v="HIPC"/>
    <s v="LDC"/>
    <s v=""/>
    <s v="LLDC"/>
    <s v=""/>
    <x v="4"/>
  </r>
  <r>
    <s v="Malawi"/>
    <n v="340"/>
    <n v="118.54159635286014"/>
    <n v="1629.913355858755"/>
    <n v="249.7012119817058"/>
    <n v="103.16762198786535"/>
    <n v="2101.3237861811863"/>
    <m/>
    <s v="Sub-Saharan Africa"/>
    <s v="Low income"/>
    <x v="1"/>
    <s v="LDC"/>
    <s v=""/>
    <s v="LLDC"/>
    <x v="0"/>
    <m/>
    <s v=""/>
    <m/>
    <s v="Low income"/>
    <s v="HIPC"/>
    <s v="LDC"/>
    <s v=""/>
    <s v="LLDC"/>
    <s v=""/>
    <x v="4"/>
  </r>
  <r>
    <s v="Niger"/>
    <n v="370"/>
    <n v="515.15198632370846"/>
    <n v="1557.2144571891179"/>
    <n v="0"/>
    <n v="745.15924708292721"/>
    <n v="2817.5256905957535"/>
    <m/>
    <s v="Sub-Saharan Africa"/>
    <s v="Low income"/>
    <x v="1"/>
    <s v="LDC"/>
    <s v=""/>
    <s v="LLDC"/>
    <x v="0"/>
    <m/>
    <s v=""/>
    <m/>
    <s v="Low income"/>
    <s v="HIPC"/>
    <s v="LDC"/>
    <s v=""/>
    <s v="LLDC"/>
    <s v=""/>
    <x v="4"/>
  </r>
  <r>
    <s v="Liberia"/>
    <n v="330"/>
    <n v="194.31269555373572"/>
    <n v="1812.3658502662718"/>
    <n v="-770.03652961148521"/>
    <n v="1254.5954769193729"/>
    <n v="2491.2374931278955"/>
    <m/>
    <s v="Sub-Saharan Africa"/>
    <s v="Low income"/>
    <x v="1"/>
    <s v="LDC"/>
    <s v=""/>
    <s v=""/>
    <x v="1"/>
    <m/>
    <s v=""/>
    <m/>
    <s v="Low income"/>
    <s v="HIPC"/>
    <s v="LDC"/>
    <s v=""/>
    <s v=""/>
    <s v=""/>
    <x v="4"/>
  </r>
  <r>
    <s v="Burundi"/>
    <n v="220"/>
    <n v="13.677687823421582"/>
    <n v="1225.2054031159914"/>
    <n v="81.764336365527029"/>
    <n v="47.490524258217967"/>
    <n v="1368.1379515631579"/>
    <m/>
    <s v="Sub-Saharan Africa"/>
    <s v="Low income"/>
    <x v="1"/>
    <s v="LDC"/>
    <s v=""/>
    <s v="LLDC"/>
    <x v="1"/>
    <m/>
    <s v=""/>
    <m/>
    <s v="Low income"/>
    <s v="HIPC"/>
    <s v="LDC"/>
    <s v=""/>
    <s v="LLDC"/>
    <s v=""/>
    <x v="4"/>
  </r>
  <r>
    <s v="Congo, Dem. Rep."/>
    <n v="200"/>
    <n v="12.041754047134525"/>
    <n v="11236.695869032146"/>
    <n v="188.7195157214785"/>
    <n v="1139.8475100416595"/>
    <n v="12577.304648842421"/>
    <m/>
    <s v="Sub-Saharan Africa"/>
    <s v="Low income"/>
    <x v="1"/>
    <s v="LDC"/>
    <s v=""/>
    <s v=""/>
    <x v="1"/>
    <m/>
    <s v=""/>
    <m/>
    <s v="Low income"/>
    <s v="HIPC"/>
    <s v="LDC"/>
    <s v=""/>
    <s v=""/>
    <s v=""/>
    <x v="4"/>
  </r>
</pivotCacheRecords>
</file>

<file path=xl/pivotCache/pivotCacheRecords2.xml><?xml version="1.0" encoding="utf-8"?>
<pivotCacheRecords xmlns="http://schemas.openxmlformats.org/spreadsheetml/2006/main" xmlns:r="http://schemas.openxmlformats.org/officeDocument/2006/relationships" count="214">
  <r>
    <s v="Norway"/>
    <n v="88500"/>
    <n v="89725.446575031645"/>
    <n v="-3256.3824447853435"/>
    <n v="0"/>
    <n v="35014.679838437412"/>
    <n v="121483.74396868372"/>
    <m/>
    <s v=".."/>
    <s v="High income: OECD"/>
    <m/>
    <x v="0"/>
    <s v=""/>
    <s v=""/>
    <m/>
    <m/>
    <x v="0"/>
    <m/>
    <x v="0"/>
    <n v="0"/>
    <s v=""/>
    <x v="0"/>
    <x v="0"/>
    <s v=""/>
  </r>
  <r>
    <s v="Luxembourg"/>
    <n v="72730"/>
    <n v="10273.573646148739"/>
    <n v="-295.83438761217042"/>
    <n v="0"/>
    <n v="-47568.631147052991"/>
    <n v="-37590.891888516424"/>
    <m/>
    <s v=".."/>
    <s v="High income: OECD"/>
    <m/>
    <x v="0"/>
    <s v=""/>
    <s v=""/>
    <m/>
    <m/>
    <x v="0"/>
    <m/>
    <x v="0"/>
    <s v="EMU"/>
    <s v=""/>
    <x v="0"/>
    <x v="0"/>
    <s v=""/>
  </r>
  <r>
    <s v="Switzerland"/>
    <n v="74900"/>
    <n v="0"/>
    <n v="-2019.7597305462107"/>
    <n v="0"/>
    <n v="29738.684670164654"/>
    <n v="27718.924939618442"/>
    <m/>
    <s v=".."/>
    <s v="High income: OECD"/>
    <m/>
    <x v="0"/>
    <s v=""/>
    <s v=""/>
    <m/>
    <m/>
    <x v="0"/>
    <m/>
    <x v="0"/>
    <n v="0"/>
    <s v=""/>
    <x v="0"/>
    <x v="0"/>
    <s v=""/>
  </r>
  <r>
    <s v="Denmark"/>
    <n v="60160"/>
    <n v="87807.953329374184"/>
    <n v="-2312.5888612803037"/>
    <n v="0"/>
    <n v="7721.7555114161405"/>
    <n v="93217.119979510011"/>
    <m/>
    <s v=".."/>
    <s v="High income: OECD"/>
    <m/>
    <x v="0"/>
    <s v=""/>
    <s v=""/>
    <m/>
    <m/>
    <x v="0"/>
    <m/>
    <x v="0"/>
    <n v="0"/>
    <s v=""/>
    <x v="0"/>
    <x v="0"/>
    <s v=""/>
  </r>
  <r>
    <s v="Sweden"/>
    <n v="53160"/>
    <n v="91161.338062810843"/>
    <n v="-4201.3108191402298"/>
    <n v="0"/>
    <n v="-17208.790626794882"/>
    <n v="69751.236616875729"/>
    <m/>
    <s v=".."/>
    <s v="High income: OECD"/>
    <m/>
    <x v="0"/>
    <s v=""/>
    <s v=""/>
    <m/>
    <m/>
    <x v="0"/>
    <m/>
    <x v="0"/>
    <n v="0"/>
    <s v=""/>
    <x v="0"/>
    <x v="0"/>
    <s v=""/>
  </r>
  <r>
    <s v="Australia"/>
    <n v="50150"/>
    <n v="167900.81982653192"/>
    <n v="-3068.7399733285874"/>
    <n v="0"/>
    <n v="23258.288173227731"/>
    <n v="188090.36802643107"/>
    <m/>
    <s v=".."/>
    <s v="High income: OECD"/>
    <m/>
    <x v="0"/>
    <s v=""/>
    <s v=""/>
    <m/>
    <m/>
    <x v="1"/>
    <m/>
    <x v="0"/>
    <n v="0"/>
    <s v=""/>
    <x v="0"/>
    <x v="0"/>
    <s v="G20"/>
  </r>
  <r>
    <s v="Netherlands"/>
    <n v="49230"/>
    <n v="150661.68953096241"/>
    <n v="-5468.5144923417429"/>
    <n v="0"/>
    <n v="-7802.7420850199187"/>
    <n v="137390.43295360074"/>
    <m/>
    <s v=".."/>
    <s v="High income: OECD"/>
    <m/>
    <x v="0"/>
    <s v=""/>
    <s v=""/>
    <m/>
    <m/>
    <x v="0"/>
    <m/>
    <x v="0"/>
    <s v="EMU"/>
    <s v=""/>
    <x v="0"/>
    <x v="0"/>
    <s v=""/>
  </r>
  <r>
    <s v="United States"/>
    <n v="50650"/>
    <n v="1348088.6812759272"/>
    <n v="-29727.71526125056"/>
    <n v="0"/>
    <n v="32349.785949144047"/>
    <n v="1350710.7519638208"/>
    <m/>
    <s v=".."/>
    <s v="High income: OECD"/>
    <m/>
    <x v="0"/>
    <s v=""/>
    <s v=""/>
    <m/>
    <m/>
    <x v="1"/>
    <m/>
    <x v="0"/>
    <n v="0"/>
    <s v=""/>
    <x v="0"/>
    <x v="0"/>
    <s v="G20"/>
  </r>
  <r>
    <s v="Austria"/>
    <n v="47860"/>
    <n v="61779.06047186155"/>
    <n v="-993.86507735216503"/>
    <n v="0"/>
    <n v="3963.1276096183651"/>
    <n v="64748.323004127749"/>
    <m/>
    <s v=".."/>
    <s v="High income: OECD"/>
    <m/>
    <x v="0"/>
    <s v=""/>
    <s v=""/>
    <m/>
    <m/>
    <x v="0"/>
    <m/>
    <x v="0"/>
    <s v="EMU"/>
    <s v=""/>
    <x v="0"/>
    <x v="0"/>
    <s v=""/>
  </r>
  <r>
    <s v="Finland"/>
    <n v="47560"/>
    <n v="43259.330351732169"/>
    <n v="-2110.5084522693105"/>
    <n v="0"/>
    <n v="-12760.542820889988"/>
    <n v="28388.279078572865"/>
    <m/>
    <s v=".."/>
    <s v="High income: OECD"/>
    <m/>
    <x v="0"/>
    <s v=""/>
    <s v=""/>
    <m/>
    <m/>
    <x v="0"/>
    <m/>
    <x v="0"/>
    <s v="EMU"/>
    <s v=""/>
    <x v="0"/>
    <x v="0"/>
    <s v=""/>
  </r>
  <r>
    <s v="Belgium"/>
    <n v="45680"/>
    <n v="100508.75450459831"/>
    <n v="-2287.5499617946957"/>
    <n v="0"/>
    <n v="118642.29968579562"/>
    <n v="216863.50422859925"/>
    <m/>
    <s v=".."/>
    <s v="High income: OECD"/>
    <m/>
    <x v="0"/>
    <s v=""/>
    <s v=""/>
    <m/>
    <m/>
    <x v="0"/>
    <m/>
    <x v="0"/>
    <s v="EMU"/>
    <s v=""/>
    <x v="0"/>
    <x v="0"/>
    <s v=""/>
  </r>
  <r>
    <s v="Canada"/>
    <n v="46730"/>
    <n v="143372.69525789519"/>
    <n v="-4019.6403744284435"/>
    <n v="0"/>
    <n v="-26989.004096449873"/>
    <n v="112364.05078701687"/>
    <m/>
    <s v=".."/>
    <s v="High income: OECD"/>
    <m/>
    <x v="0"/>
    <s v=""/>
    <s v=""/>
    <m/>
    <m/>
    <x v="1"/>
    <m/>
    <x v="0"/>
    <n v="0"/>
    <s v=""/>
    <x v="0"/>
    <x v="0"/>
    <s v="G20"/>
  </r>
  <r>
    <s v="Japan"/>
    <n v="45130"/>
    <n v="451568.576200018"/>
    <n v="-10766.625683734117"/>
    <n v="0"/>
    <n v="-123685.1316293751"/>
    <n v="317116.81888690876"/>
    <m/>
    <s v=".."/>
    <s v="High income: OECD"/>
    <m/>
    <x v="0"/>
    <s v=""/>
    <s v=""/>
    <m/>
    <m/>
    <x v="1"/>
    <m/>
    <x v="0"/>
    <n v="0"/>
    <s v=""/>
    <x v="0"/>
    <x v="0"/>
    <s v="G20"/>
  </r>
  <r>
    <s v="Germany"/>
    <n v="44560"/>
    <n v="357827.34070233721"/>
    <n v="-12025.996859620656"/>
    <n v="0"/>
    <n v="17283.329843074513"/>
    <n v="363084.67368579103"/>
    <m/>
    <s v=".."/>
    <s v="High income: OECD"/>
    <m/>
    <x v="0"/>
    <s v=""/>
    <s v=""/>
    <m/>
    <m/>
    <x v="1"/>
    <m/>
    <x v="0"/>
    <s v="EMU"/>
    <s v=""/>
    <x v="0"/>
    <x v="0"/>
    <s v="G20"/>
  </r>
  <r>
    <s v="France"/>
    <n v="42690"/>
    <n v="477956.91369681229"/>
    <n v="-10459.22754832739"/>
    <n v="0"/>
    <n v="-201841.82139584143"/>
    <n v="265655.86475264345"/>
    <m/>
    <s v=".."/>
    <s v="High income: OECD"/>
    <m/>
    <x v="0"/>
    <s v=""/>
    <s v=""/>
    <m/>
    <m/>
    <x v="1"/>
    <m/>
    <x v="0"/>
    <s v="EMU"/>
    <s v=""/>
    <x v="0"/>
    <x v="0"/>
    <s v="G20"/>
  </r>
  <r>
    <s v="Ireland"/>
    <n v="39690"/>
    <n v="46601.671248280334"/>
    <n v="-848.46183691891997"/>
    <n v="0"/>
    <n v="-11351.324722741103"/>
    <n v="34401.88468862031"/>
    <m/>
    <s v=".."/>
    <s v="High income: OECD"/>
    <m/>
    <x v="0"/>
    <s v=""/>
    <s v=""/>
    <m/>
    <m/>
    <x v="0"/>
    <m/>
    <x v="0"/>
    <s v="EMU"/>
    <s v=""/>
    <x v="0"/>
    <x v="0"/>
    <s v=""/>
  </r>
  <r>
    <s v="United Kingdom"/>
    <n v="38450"/>
    <n v="645118.34594868019"/>
    <n v="-13598.580663887513"/>
    <n v="0"/>
    <n v="106860.33464110145"/>
    <n v="738380.09992589406"/>
    <m/>
    <s v=".."/>
    <s v="High income: OECD"/>
    <m/>
    <x v="0"/>
    <s v=""/>
    <s v=""/>
    <m/>
    <m/>
    <x v="1"/>
    <m/>
    <x v="0"/>
    <n v="0"/>
    <s v=""/>
    <x v="0"/>
    <x v="0"/>
    <s v="G20"/>
  </r>
  <r>
    <s v="Italy"/>
    <n v="35370"/>
    <n v="398180.83598080318"/>
    <n v="-3320.3820046380688"/>
    <n v="0"/>
    <n v="67121.346520945706"/>
    <n v="461981.80049711082"/>
    <m/>
    <s v=".."/>
    <s v="High income: OECD"/>
    <m/>
    <x v="0"/>
    <s v=""/>
    <s v=""/>
    <m/>
    <m/>
    <x v="1"/>
    <m/>
    <x v="0"/>
    <s v="EMU"/>
    <s v=""/>
    <x v="0"/>
    <x v="0"/>
    <s v="G20"/>
  </r>
  <r>
    <s v="Iceland"/>
    <n v="35180"/>
    <n v="3739.9785453330846"/>
    <n v="-30.632330493998385"/>
    <n v="0"/>
    <n v="11284.282405813714"/>
    <n v="14993.6286206528"/>
    <m/>
    <s v=".."/>
    <s v="High income: OECD"/>
    <m/>
    <x v="0"/>
    <s v=""/>
    <s v=""/>
    <m/>
    <m/>
    <x v="0"/>
    <m/>
    <x v="0"/>
    <n v="0"/>
    <s v=""/>
    <x v="0"/>
    <x v="0"/>
    <s v=""/>
  </r>
  <r>
    <s v="Spain"/>
    <n v="30660"/>
    <n v="113336.08301411939"/>
    <n v="-3417.9921895016005"/>
    <n v="0"/>
    <n v="73217.969575034062"/>
    <n v="183136.06039965185"/>
    <m/>
    <s v=".."/>
    <s v="High income: OECD"/>
    <m/>
    <x v="0"/>
    <s v=""/>
    <s v=""/>
    <m/>
    <m/>
    <x v="0"/>
    <m/>
    <x v="0"/>
    <s v="EMU"/>
    <s v=""/>
    <x v="0"/>
    <x v="0"/>
    <s v=""/>
  </r>
  <r>
    <s v="New Zealand"/>
    <n v="30640"/>
    <n v="32482.743906764379"/>
    <n v="-320.96666855706235"/>
    <n v="0"/>
    <n v="1299.1314444303473"/>
    <n v="33460.908682637666"/>
    <m/>
    <s v=".."/>
    <s v="High income: OECD"/>
    <m/>
    <x v="0"/>
    <s v=""/>
    <s v=""/>
    <m/>
    <m/>
    <x v="0"/>
    <m/>
    <x v="0"/>
    <n v="0"/>
    <s v=""/>
    <x v="0"/>
    <x v="0"/>
    <s v=""/>
  </r>
  <r>
    <s v="Israel"/>
    <n v="28380"/>
    <n v="39870.024523762702"/>
    <n v="-138.12002929001002"/>
    <n v="0"/>
    <n v="13749.483442058903"/>
    <n v="53481.387936531595"/>
    <m/>
    <s v=".."/>
    <s v="High income: OECD"/>
    <m/>
    <x v="0"/>
    <s v=""/>
    <s v=""/>
    <m/>
    <m/>
    <x v="0"/>
    <m/>
    <x v="0"/>
    <n v="0"/>
    <s v=""/>
    <x v="0"/>
    <x v="0"/>
    <s v=""/>
  </r>
  <r>
    <s v="Greece"/>
    <n v="24490"/>
    <n v="47710.924882679326"/>
    <n v="-370.63875668664116"/>
    <n v="0"/>
    <n v="22554.315696474019"/>
    <n v="69894.601822466706"/>
    <m/>
    <s v=".."/>
    <s v="High income: OECD"/>
    <m/>
    <x v="0"/>
    <s v=""/>
    <s v=""/>
    <m/>
    <m/>
    <x v="0"/>
    <m/>
    <x v="0"/>
    <s v="EMU"/>
    <s v=""/>
    <x v="0"/>
    <x v="0"/>
    <s v=""/>
  </r>
  <r>
    <s v="Slovenia"/>
    <n v="23930"/>
    <n v="6948.9259615036653"/>
    <n v="-49.100885585068312"/>
    <n v="0"/>
    <n v="-807.20417550946831"/>
    <n v="6092.6209004091288"/>
    <m/>
    <s v=".."/>
    <s v="High income: OECD"/>
    <m/>
    <x v="0"/>
    <s v=""/>
    <s v=""/>
    <m/>
    <m/>
    <x v="0"/>
    <m/>
    <x v="0"/>
    <s v="EMU"/>
    <s v=""/>
    <x v="0"/>
    <x v="0"/>
    <s v=""/>
  </r>
  <r>
    <s v="Portugal"/>
    <n v="21500"/>
    <n v="41726.229743679593"/>
    <n v="-656.73749205685249"/>
    <n v="0"/>
    <n v="18931.152701422561"/>
    <n v="60000.644953045296"/>
    <m/>
    <s v=".."/>
    <s v="High income: OECD"/>
    <m/>
    <x v="0"/>
    <s v=""/>
    <s v=""/>
    <m/>
    <m/>
    <x v="0"/>
    <m/>
    <x v="0"/>
    <s v="EMU"/>
    <s v=""/>
    <x v="0"/>
    <x v="0"/>
    <s v=""/>
  </r>
  <r>
    <s v="Korea, Rep."/>
    <n v="20870"/>
    <n v="164571.34310015905"/>
    <n v="0"/>
    <n v="0"/>
    <n v="431.78817751928182"/>
    <n v="165003.13127767833"/>
    <m/>
    <s v=".."/>
    <s v="High income: OECD"/>
    <m/>
    <x v="0"/>
    <s v=""/>
    <s v=""/>
    <m/>
    <m/>
    <x v="1"/>
    <m/>
    <x v="0"/>
    <n v="0"/>
    <s v=""/>
    <x v="0"/>
    <x v="0"/>
    <s v="G20"/>
  </r>
  <r>
    <s v="Czech Republic"/>
    <n v="18710"/>
    <n v="20780.742729109166"/>
    <n v="-175.27194016736576"/>
    <n v="0"/>
    <n v="3378.947125674621"/>
    <n v="23984.417914616421"/>
    <m/>
    <s v=".."/>
    <s v="High income: OECD"/>
    <m/>
    <x v="0"/>
    <s v=""/>
    <s v=""/>
    <m/>
    <m/>
    <x v="0"/>
    <m/>
    <x v="0"/>
    <n v="0"/>
    <s v=""/>
    <x v="0"/>
    <x v="0"/>
    <s v=""/>
  </r>
  <r>
    <s v="Slovak Republic"/>
    <n v="17100"/>
    <n v="10051.250443084831"/>
    <n v="-71.063390437898505"/>
    <n v="0"/>
    <n v="4963.6590296212935"/>
    <n v="14943.846082268225"/>
    <m/>
    <s v=".."/>
    <s v="High income: OECD"/>
    <m/>
    <x v="0"/>
    <s v=""/>
    <s v=""/>
    <m/>
    <m/>
    <x v="0"/>
    <m/>
    <x v="0"/>
    <s v="EMU"/>
    <s v=""/>
    <x v="0"/>
    <x v="0"/>
    <s v=""/>
  </r>
  <r>
    <s v="Estonia"/>
    <n v="15510"/>
    <n v="2399.0715274799154"/>
    <n v="-16.36611443715087"/>
    <n v="0"/>
    <n v="-309.22345197930412"/>
    <n v="2073.4819610634604"/>
    <m/>
    <s v=".."/>
    <s v="High income: OECD"/>
    <m/>
    <x v="0"/>
    <s v=""/>
    <s v=""/>
    <m/>
    <m/>
    <x v="0"/>
    <m/>
    <x v="0"/>
    <s v="EMU"/>
    <s v=""/>
    <x v="0"/>
    <x v="0"/>
    <s v=""/>
  </r>
  <r>
    <s v="Hungary"/>
    <n v="12900"/>
    <n v="23404.193500375619"/>
    <n v="-112.85571979470947"/>
    <n v="0"/>
    <n v="5546.3785710906723"/>
    <n v="28837.716351671581"/>
    <m/>
    <s v=".."/>
    <s v="High income: OECD"/>
    <m/>
    <x v="0"/>
    <s v=""/>
    <s v=""/>
    <m/>
    <m/>
    <x v="0"/>
    <m/>
    <x v="0"/>
    <n v="0"/>
    <s v=""/>
    <x v="0"/>
    <x v="0"/>
    <s v=""/>
  </r>
  <r>
    <s v="Poland"/>
    <n v="12340"/>
    <n v="67904.12493564238"/>
    <n v="-324.04700910850505"/>
    <n v="0"/>
    <n v="8104.5330740635873"/>
    <n v="75684.611000597462"/>
    <m/>
    <s v=".."/>
    <s v="High income: OECD"/>
    <m/>
    <x v="0"/>
    <s v=""/>
    <s v=""/>
    <m/>
    <m/>
    <x v="0"/>
    <m/>
    <x v="0"/>
    <n v="0"/>
    <s v=""/>
    <x v="0"/>
    <x v="0"/>
    <s v=""/>
  </r>
  <r>
    <s v="St. Martin (French part)"/>
    <n v="0"/>
    <n v="0"/>
    <n v="0"/>
    <n v="0"/>
    <n v="0"/>
    <n v="0"/>
    <m/>
    <s v=".."/>
    <s v="High income: nonOECD"/>
    <m/>
    <x v="0"/>
    <s v=""/>
    <s v=""/>
    <m/>
    <m/>
    <x v="0"/>
    <m/>
    <x v="1"/>
    <n v="0"/>
    <s v=""/>
    <x v="0"/>
    <x v="0"/>
    <s v=""/>
  </r>
  <r>
    <s v="New Caledonia"/>
    <n v="0"/>
    <n v="0"/>
    <n v="0"/>
    <n v="0"/>
    <n v="0"/>
    <n v="0"/>
    <m/>
    <s v=".."/>
    <s v="High income: nonOECD"/>
    <m/>
    <x v="0"/>
    <s v="SIDS"/>
    <s v=""/>
    <m/>
    <m/>
    <x v="0"/>
    <m/>
    <x v="1"/>
    <n v="0"/>
    <s v=""/>
    <x v="1"/>
    <x v="0"/>
    <s v=""/>
  </r>
  <r>
    <s v="French Polynesia"/>
    <n v="0"/>
    <n v="0"/>
    <n v="0"/>
    <n v="0"/>
    <n v="0"/>
    <n v="0"/>
    <m/>
    <s v=".."/>
    <s v="High income: nonOECD"/>
    <m/>
    <x v="0"/>
    <s v="SIDS"/>
    <s v=""/>
    <m/>
    <m/>
    <x v="0"/>
    <m/>
    <x v="1"/>
    <n v="0"/>
    <s v=""/>
    <x v="1"/>
    <x v="0"/>
    <s v=""/>
  </r>
  <r>
    <s v="Guam"/>
    <n v="0"/>
    <n v="0"/>
    <n v="0"/>
    <n v="0"/>
    <n v="0"/>
    <n v="0"/>
    <m/>
    <s v=".."/>
    <s v="High income: nonOECD"/>
    <m/>
    <x v="0"/>
    <s v="SIDS"/>
    <s v=""/>
    <m/>
    <m/>
    <x v="0"/>
    <m/>
    <x v="1"/>
    <n v="0"/>
    <s v=""/>
    <x v="1"/>
    <x v="0"/>
    <s v=""/>
  </r>
  <r>
    <s v="Northern Mariana Islands"/>
    <n v="0"/>
    <n v="0"/>
    <n v="0"/>
    <n v="0"/>
    <n v="0"/>
    <n v="0"/>
    <m/>
    <s v=".."/>
    <s v="High income: nonOECD"/>
    <m/>
    <x v="0"/>
    <s v="SIDS"/>
    <s v=""/>
    <m/>
    <m/>
    <x v="0"/>
    <m/>
    <x v="1"/>
    <n v="0"/>
    <s v=""/>
    <x v="1"/>
    <x v="0"/>
    <s v=""/>
  </r>
  <r>
    <s v="San Marino"/>
    <n v="0"/>
    <n v="0"/>
    <n v="0"/>
    <n v="0"/>
    <n v="0"/>
    <n v="0"/>
    <m/>
    <s v=".."/>
    <s v="High income: nonOECD"/>
    <m/>
    <x v="0"/>
    <s v=""/>
    <s v=""/>
    <m/>
    <m/>
    <x v="0"/>
    <m/>
    <x v="1"/>
    <n v="0"/>
    <s v=""/>
    <x v="0"/>
    <x v="0"/>
    <s v=""/>
  </r>
  <r>
    <s v="Sint Maarten (Dutch part)"/>
    <n v="0"/>
    <n v="0"/>
    <n v="0"/>
    <n v="0"/>
    <n v="0"/>
    <n v="0"/>
    <m/>
    <s v=".."/>
    <s v="High income: nonOECD"/>
    <m/>
    <x v="0"/>
    <s v=""/>
    <s v=""/>
    <m/>
    <m/>
    <x v="0"/>
    <m/>
    <x v="1"/>
    <n v="0"/>
    <s v=""/>
    <x v="0"/>
    <x v="0"/>
    <s v=""/>
  </r>
  <r>
    <s v="Turks and Caicos Islands"/>
    <n v="0"/>
    <n v="0"/>
    <n v="0"/>
    <n v="0"/>
    <n v="0"/>
    <n v="0"/>
    <m/>
    <s v=".."/>
    <s v="High income: nonOECD"/>
    <m/>
    <x v="0"/>
    <s v=""/>
    <s v=""/>
    <m/>
    <m/>
    <x v="0"/>
    <m/>
    <x v="1"/>
    <n v="0"/>
    <s v=""/>
    <x v="0"/>
    <x v="0"/>
    <s v=""/>
  </r>
  <r>
    <s v="Virgin Islands (U.S.)"/>
    <n v="0"/>
    <n v="0"/>
    <n v="0"/>
    <n v="0"/>
    <n v="0"/>
    <n v="0"/>
    <m/>
    <s v=".."/>
    <s v="High income: nonOECD"/>
    <m/>
    <x v="0"/>
    <s v="SIDS"/>
    <s v=""/>
    <m/>
    <m/>
    <x v="0"/>
    <m/>
    <x v="1"/>
    <n v="0"/>
    <s v=""/>
    <x v="1"/>
    <x v="0"/>
    <s v=""/>
  </r>
  <r>
    <s v="Andorra"/>
    <n v="0"/>
    <n v="0"/>
    <n v="0"/>
    <n v="0"/>
    <n v="0"/>
    <n v="0"/>
    <m/>
    <s v=".."/>
    <s v="High income: nonOECD"/>
    <m/>
    <x v="0"/>
    <s v=""/>
    <s v=""/>
    <m/>
    <m/>
    <x v="0"/>
    <m/>
    <x v="1"/>
    <n v="0"/>
    <s v=""/>
    <x v="0"/>
    <x v="0"/>
    <s v=""/>
  </r>
  <r>
    <s v="Aruba"/>
    <n v="0"/>
    <n v="0"/>
    <n v="0"/>
    <n v="0"/>
    <n v="5.3334520784908701"/>
    <n v="5.3334520784908701"/>
    <m/>
    <s v=".."/>
    <s v="High income: nonOECD"/>
    <m/>
    <x v="0"/>
    <s v="SIDS"/>
    <s v=""/>
    <m/>
    <m/>
    <x v="0"/>
    <m/>
    <x v="1"/>
    <n v="0"/>
    <s v=""/>
    <x v="1"/>
    <x v="0"/>
    <s v=""/>
  </r>
  <r>
    <s v="Curacao"/>
    <n v="0"/>
    <n v="0"/>
    <n v="0"/>
    <n v="0"/>
    <n v="0"/>
    <n v="0"/>
    <m/>
    <s v=".."/>
    <s v="High income: nonOECD"/>
    <m/>
    <x v="0"/>
    <s v=""/>
    <s v=""/>
    <m/>
    <m/>
    <x v="0"/>
    <m/>
    <x v="1"/>
    <n v="0"/>
    <s v=""/>
    <x v="0"/>
    <x v="0"/>
    <s v=""/>
  </r>
  <r>
    <s v="Bermuda"/>
    <n v="105210"/>
    <n v="0"/>
    <n v="0"/>
    <n v="0"/>
    <n v="3451.8934941142143"/>
    <n v="3451.8934941142143"/>
    <m/>
    <s v=".."/>
    <s v="High income: nonOECD"/>
    <m/>
    <x v="0"/>
    <s v=""/>
    <s v=""/>
    <m/>
    <m/>
    <x v="0"/>
    <m/>
    <x v="1"/>
    <n v="0"/>
    <s v=""/>
    <x v="0"/>
    <x v="0"/>
    <s v=""/>
  </r>
  <r>
    <s v="Cayman Islands"/>
    <n v="0"/>
    <n v="0"/>
    <n v="0"/>
    <n v="0"/>
    <n v="0"/>
    <n v="0"/>
    <m/>
    <s v=".."/>
    <s v="High income: nonOECD"/>
    <m/>
    <x v="0"/>
    <s v=""/>
    <s v=""/>
    <m/>
    <m/>
    <x v="0"/>
    <m/>
    <x v="1"/>
    <n v="0"/>
    <s v=""/>
    <x v="0"/>
    <x v="0"/>
    <s v=""/>
  </r>
  <r>
    <s v="Channel Islands"/>
    <n v="0"/>
    <n v="0"/>
    <n v="0"/>
    <n v="0"/>
    <n v="0"/>
    <n v="0"/>
    <m/>
    <s v=".."/>
    <s v="High income: nonOECD"/>
    <m/>
    <x v="0"/>
    <s v=""/>
    <s v=""/>
    <m/>
    <m/>
    <x v="0"/>
    <m/>
    <x v="1"/>
    <n v="0"/>
    <s v=""/>
    <x v="0"/>
    <x v="0"/>
    <s v=""/>
  </r>
  <r>
    <s v="Faeroe Islands"/>
    <n v="0"/>
    <n v="0"/>
    <n v="0"/>
    <n v="0"/>
    <n v="0"/>
    <n v="0"/>
    <m/>
    <s v=".."/>
    <s v="High income: nonOECD"/>
    <m/>
    <x v="0"/>
    <s v=""/>
    <s v=""/>
    <m/>
    <m/>
    <x v="0"/>
    <m/>
    <x v="1"/>
    <n v="0"/>
    <s v=""/>
    <x v="0"/>
    <x v="0"/>
    <s v=""/>
  </r>
  <r>
    <s v="Isle of Man"/>
    <n v="0"/>
    <n v="0"/>
    <n v="0"/>
    <n v="0"/>
    <n v="0"/>
    <n v="0"/>
    <m/>
    <s v=".."/>
    <s v="High income: nonOECD"/>
    <m/>
    <x v="0"/>
    <s v=""/>
    <s v=""/>
    <m/>
    <m/>
    <x v="0"/>
    <m/>
    <x v="1"/>
    <n v="0"/>
    <s v=""/>
    <x v="0"/>
    <x v="0"/>
    <s v=""/>
  </r>
  <r>
    <s v="Monaco"/>
    <n v="0"/>
    <n v="0"/>
    <n v="0"/>
    <n v="0"/>
    <n v="0"/>
    <n v="0"/>
    <m/>
    <s v=".."/>
    <s v="High income: nonOECD"/>
    <m/>
    <x v="0"/>
    <s v=""/>
    <s v=""/>
    <m/>
    <m/>
    <x v="0"/>
    <m/>
    <x v="1"/>
    <n v="0"/>
    <s v=""/>
    <x v="0"/>
    <x v="0"/>
    <s v=""/>
  </r>
  <r>
    <s v="Liechtenstein"/>
    <n v="0"/>
    <n v="0"/>
    <n v="0"/>
    <n v="0"/>
    <n v="0"/>
    <n v="0"/>
    <m/>
    <s v=".."/>
    <s v="High income: nonOECD"/>
    <m/>
    <x v="0"/>
    <s v=""/>
    <s v=""/>
    <m/>
    <m/>
    <x v="0"/>
    <m/>
    <x v="1"/>
    <n v="0"/>
    <s v=""/>
    <x v="0"/>
    <x v="0"/>
    <s v=""/>
  </r>
  <r>
    <s v="Qatar"/>
    <n v="76010"/>
    <n v="0"/>
    <n v="0"/>
    <n v="0"/>
    <n v="12009.86326047382"/>
    <n v="12009.86326047382"/>
    <m/>
    <s v=".."/>
    <s v="High income: nonOECD"/>
    <m/>
    <x v="0"/>
    <s v=""/>
    <s v=""/>
    <m/>
    <m/>
    <x v="0"/>
    <m/>
    <x v="1"/>
    <n v="0"/>
    <s v=""/>
    <x v="0"/>
    <x v="0"/>
    <s v=""/>
  </r>
  <r>
    <s v="Kuwait"/>
    <n v="0"/>
    <n v="701.84296616085237"/>
    <n v="0"/>
    <n v="0"/>
    <n v="4677.5758613897915"/>
    <n v="5379.418827550644"/>
    <m/>
    <s v=".."/>
    <s v="High income: nonOECD"/>
    <m/>
    <x v="0"/>
    <s v=""/>
    <s v=""/>
    <m/>
    <m/>
    <x v="0"/>
    <m/>
    <x v="1"/>
    <n v="0"/>
    <s v=""/>
    <x v="0"/>
    <x v="0"/>
    <s v=""/>
  </r>
  <r>
    <s v="Macao SAR, China"/>
    <n v="55720"/>
    <n v="9442.1072562337176"/>
    <n v="0"/>
    <n v="0"/>
    <n v="2666.4355853428674"/>
    <n v="12108.542841576585"/>
    <m/>
    <s v=".."/>
    <s v="High income: nonOECD"/>
    <m/>
    <x v="0"/>
    <s v=""/>
    <s v=""/>
    <m/>
    <m/>
    <x v="0"/>
    <m/>
    <x v="1"/>
    <n v="0"/>
    <s v=""/>
    <x v="0"/>
    <x v="0"/>
    <s v=""/>
  </r>
  <r>
    <s v="Singapore"/>
    <n v="45690"/>
    <n v="24563.382441463131"/>
    <n v="0"/>
    <n v="0"/>
    <n v="49975.54665300058"/>
    <n v="74538.929094463703"/>
    <m/>
    <s v=".."/>
    <s v="High income: nonOECD"/>
    <m/>
    <x v="0"/>
    <s v="SIDS"/>
    <s v=""/>
    <m/>
    <m/>
    <x v="0"/>
    <m/>
    <x v="1"/>
    <n v="0"/>
    <s v=""/>
    <x v="1"/>
    <x v="0"/>
    <s v=""/>
  </r>
  <r>
    <s v="United Arab Emirates"/>
    <n v="35770"/>
    <n v="0"/>
    <n v="-449.23414192450787"/>
    <n v="0"/>
    <n v="4678.3992669752579"/>
    <n v="4229.1651250507502"/>
    <m/>
    <s v=".."/>
    <s v="High income: nonOECD"/>
    <m/>
    <x v="0"/>
    <s v=""/>
    <s v=""/>
    <m/>
    <m/>
    <x v="0"/>
    <m/>
    <x v="1"/>
    <n v="0"/>
    <s v=""/>
    <x v="0"/>
    <x v="0"/>
    <s v=""/>
  </r>
  <r>
    <s v="Hong Kong SAR, China"/>
    <n v="35710"/>
    <n v="32780.164243750056"/>
    <n v="0"/>
    <n v="0"/>
    <n v="90841.555293291924"/>
    <n v="123621.71953704198"/>
    <m/>
    <s v=".."/>
    <s v="High income: nonOECD"/>
    <m/>
    <x v="0"/>
    <s v=""/>
    <s v=""/>
    <m/>
    <m/>
    <x v="0"/>
    <m/>
    <x v="1"/>
    <n v="0"/>
    <s v=""/>
    <x v="0"/>
    <x v="0"/>
    <s v=""/>
  </r>
  <r>
    <s v="Brunei Darussalam"/>
    <n v="0"/>
    <n v="0"/>
    <n v="0"/>
    <n v="0"/>
    <n v="743.5430785118167"/>
    <n v="743.5430785118167"/>
    <m/>
    <s v=".."/>
    <s v="High income: nonOECD"/>
    <m/>
    <x v="0"/>
    <s v=""/>
    <s v=""/>
    <m/>
    <m/>
    <x v="0"/>
    <m/>
    <x v="1"/>
    <n v="0"/>
    <s v=""/>
    <x v="0"/>
    <x v="0"/>
    <s v=""/>
  </r>
  <r>
    <s v="Cyprus"/>
    <n v="28840"/>
    <n v="4994.750372704033"/>
    <n v="-29.184367631757578"/>
    <n v="0"/>
    <n v="-4515.0782277308062"/>
    <n v="450.48777734146915"/>
    <m/>
    <s v=".."/>
    <s v="High income: nonOECD"/>
    <m/>
    <x v="0"/>
    <s v=""/>
    <s v=""/>
    <m/>
    <m/>
    <x v="0"/>
    <m/>
    <x v="1"/>
    <s v="EMU"/>
    <s v=""/>
    <x v="0"/>
    <x v="0"/>
    <s v=""/>
  </r>
  <r>
    <s v="Greenland"/>
    <n v="0"/>
    <n v="0"/>
    <n v="0"/>
    <n v="0"/>
    <n v="0"/>
    <n v="0"/>
    <m/>
    <s v=".."/>
    <s v="High income: nonOECD"/>
    <m/>
    <x v="0"/>
    <s v=""/>
    <s v=""/>
    <m/>
    <m/>
    <x v="0"/>
    <m/>
    <x v="1"/>
    <n v="0"/>
    <s v=""/>
    <x v="0"/>
    <x v="0"/>
    <s v=""/>
  </r>
  <r>
    <s v="Bahamas, The"/>
    <n v="21280"/>
    <n v="1277.2182626304818"/>
    <n v="0"/>
    <n v="0"/>
    <n v="624.09686859237877"/>
    <n v="1901.3151312228606"/>
    <m/>
    <s v=".."/>
    <s v="High income: nonOECD"/>
    <m/>
    <x v="0"/>
    <s v="SIDS"/>
    <s v=""/>
    <m/>
    <m/>
    <x v="0"/>
    <m/>
    <x v="1"/>
    <n v="0"/>
    <s v=""/>
    <x v="1"/>
    <x v="0"/>
    <s v=""/>
  </r>
  <r>
    <s v="Oman"/>
    <n v="0"/>
    <n v="927.8233295911059"/>
    <n v="0"/>
    <n v="0"/>
    <n v="924.10138406886108"/>
    <n v="1851.924713659967"/>
    <m/>
    <s v=".."/>
    <s v="High income: nonOECD"/>
    <m/>
    <x v="0"/>
    <s v=""/>
    <s v=""/>
    <m/>
    <m/>
    <x v="0"/>
    <m/>
    <x v="1"/>
    <n v="0"/>
    <s v=""/>
    <x v="0"/>
    <x v="0"/>
    <s v=""/>
  </r>
  <r>
    <s v="Malta"/>
    <n v="19780"/>
    <n v="1820.6638429180434"/>
    <n v="-14.770827413655081"/>
    <n v="0"/>
    <n v="3661.1969662894821"/>
    <n v="5467.0899817938707"/>
    <m/>
    <s v=".."/>
    <s v="High income: nonOECD"/>
    <m/>
    <x v="0"/>
    <s v=""/>
    <s v=""/>
    <m/>
    <m/>
    <x v="0"/>
    <m/>
    <x v="1"/>
    <s v="EMU"/>
    <s v=""/>
    <x v="0"/>
    <x v="0"/>
    <s v=""/>
  </r>
  <r>
    <s v="Saudi Arabia"/>
    <n v="21210"/>
    <n v="0"/>
    <n v="-3602.2094040533084"/>
    <n v="0"/>
    <n v="22918.784087843702"/>
    <n v="19316.574683790393"/>
    <m/>
    <s v=".."/>
    <s v="High income: nonOECD"/>
    <m/>
    <x v="0"/>
    <s v=""/>
    <s v=""/>
    <m/>
    <m/>
    <x v="1"/>
    <m/>
    <x v="1"/>
    <n v="0"/>
    <s v=""/>
    <x v="0"/>
    <x v="0"/>
    <s v="G20"/>
  </r>
  <r>
    <s v="Puerto Rico"/>
    <n v="17230"/>
    <n v="0"/>
    <n v="0"/>
    <n v="0"/>
    <n v="0"/>
    <n v="0"/>
    <m/>
    <s v=".."/>
    <s v="High income: nonOECD"/>
    <m/>
    <x v="0"/>
    <s v="SIDS"/>
    <s v=""/>
    <m/>
    <m/>
    <x v="0"/>
    <m/>
    <x v="1"/>
    <n v="0"/>
    <s v=""/>
    <x v="1"/>
    <x v="0"/>
    <s v=""/>
  </r>
  <r>
    <s v="Bahrain"/>
    <n v="0"/>
    <n v="0"/>
    <n v="0"/>
    <n v="0"/>
    <n v="-3016.5091015437956"/>
    <n v="-3016.5091015437956"/>
    <m/>
    <s v=".."/>
    <s v="High income: nonOECD"/>
    <m/>
    <x v="0"/>
    <s v=""/>
    <s v=""/>
    <m/>
    <m/>
    <x v="0"/>
    <m/>
    <x v="1"/>
    <n v="0"/>
    <s v=""/>
    <x v="0"/>
    <x v="0"/>
    <s v=""/>
  </r>
  <r>
    <s v="Trinidad and Tobago"/>
    <n v="13750"/>
    <n v="0"/>
    <n v="0"/>
    <n v="0"/>
    <n v="1089.7901930670546"/>
    <n v="1089.7901930670546"/>
    <m/>
    <s v=".."/>
    <s v="High income: nonOECD"/>
    <m/>
    <x v="0"/>
    <s v="SIDS"/>
    <s v=""/>
    <m/>
    <m/>
    <x v="0"/>
    <m/>
    <x v="1"/>
    <n v="0"/>
    <s v=""/>
    <x v="1"/>
    <x v="0"/>
    <s v=""/>
  </r>
  <r>
    <s v="Equatorial Guinea"/>
    <n v="11670"/>
    <n v="0"/>
    <n v="70.401727252741054"/>
    <n v="-93.826294315524365"/>
    <n v="1198.5467746242873"/>
    <n v="1175.122207561504"/>
    <m/>
    <s v=".."/>
    <s v="High income: nonOECD"/>
    <m/>
    <x v="1"/>
    <s v=""/>
    <s v=""/>
    <m/>
    <m/>
    <x v="0"/>
    <m/>
    <x v="1"/>
    <n v="0"/>
    <s v="LDC"/>
    <x v="0"/>
    <x v="0"/>
    <s v=""/>
  </r>
  <r>
    <s v="Croatia"/>
    <n v="13750"/>
    <n v="8529.6834960022552"/>
    <n v="0"/>
    <n v="8408.7957729667123"/>
    <n v="1797.119996030754"/>
    <n v="18735.599264999721"/>
    <m/>
    <s v=".."/>
    <s v="High income: nonOECD"/>
    <m/>
    <x v="0"/>
    <s v=""/>
    <s v=""/>
    <m/>
    <m/>
    <x v="0"/>
    <m/>
    <x v="1"/>
    <n v="0"/>
    <s v=""/>
    <x v="0"/>
    <x v="0"/>
    <s v=""/>
  </r>
  <r>
    <s v="Barbados"/>
    <n v="15660"/>
    <n v="0"/>
    <n v="0"/>
    <n v="0"/>
    <n v="495.11697698576415"/>
    <n v="495.11697698576415"/>
    <m/>
    <s v=".."/>
    <s v="High income: nonOECD"/>
    <m/>
    <x v="0"/>
    <s v="SIDS"/>
    <s v=""/>
    <m/>
    <m/>
    <x v="0"/>
    <m/>
    <x v="1"/>
    <n v="0"/>
    <s v=""/>
    <x v="1"/>
    <x v="0"/>
    <s v=""/>
  </r>
  <r>
    <s v="St. Kitts and Nevis"/>
    <n v="12660"/>
    <n v="109.93675489704712"/>
    <n v="0"/>
    <n v="0"/>
    <n v="144.92529932563733"/>
    <n v="254.86205422268443"/>
    <m/>
    <s v="Latin America &amp; Caribbean"/>
    <s v="High income: nonOECD"/>
    <m/>
    <x v="0"/>
    <s v="SIDS"/>
    <s v=""/>
    <m/>
    <m/>
    <x v="0"/>
    <m/>
    <x v="1"/>
    <n v="0"/>
    <s v=""/>
    <x v="1"/>
    <x v="0"/>
    <s v=""/>
  </r>
  <r>
    <s v="Argentina"/>
    <n v="0"/>
    <n v="0"/>
    <n v="0"/>
    <n v="0"/>
    <n v="691.88150412991592"/>
    <n v="691.88150412991592"/>
    <m/>
    <s v="Latin America &amp; Caribbean"/>
    <s v="UMICs, Total"/>
    <m/>
    <x v="0"/>
    <s v=""/>
    <s v=""/>
    <m/>
    <m/>
    <x v="1"/>
    <m/>
    <x v="2"/>
    <n v="0"/>
    <s v=""/>
    <x v="0"/>
    <x v="0"/>
    <s v="G20"/>
  </r>
  <r>
    <s v="Cuba"/>
    <n v="5890"/>
    <n v="0"/>
    <n v="240.04479083112875"/>
    <n v="0"/>
    <n v="0"/>
    <n v="240.04479083112875"/>
    <m/>
    <s v="Latin America &amp; Caribbean"/>
    <s v="UMICs, Total"/>
    <m/>
    <x v="0"/>
    <s v="SIDS"/>
    <s v=""/>
    <m/>
    <m/>
    <x v="0"/>
    <m/>
    <x v="2"/>
    <n v="0"/>
    <s v=""/>
    <x v="1"/>
    <x v="0"/>
    <s v=""/>
  </r>
  <r>
    <s v="Jamaica"/>
    <n v="4770"/>
    <n v="0"/>
    <n v="0"/>
    <n v="0"/>
    <n v="2105.6067605784601"/>
    <n v="2105.6067605784601"/>
    <m/>
    <s v="Latin America &amp; Caribbean"/>
    <s v="UMICs, Total"/>
    <m/>
    <x v="0"/>
    <s v="SIDS"/>
    <s v=""/>
    <m/>
    <m/>
    <x v="0"/>
    <m/>
    <x v="2"/>
    <n v="0"/>
    <s v=""/>
    <x v="1"/>
    <x v="0"/>
    <s v=""/>
  </r>
  <r>
    <s v="Latvia"/>
    <n v="13320"/>
    <n v="2150.7418479756302"/>
    <n v="-11.005003612901632"/>
    <n v="0"/>
    <n v="1911.6117081975926"/>
    <n v="4051.3485525603214"/>
    <m/>
    <s v="Europe &amp; Central Asia"/>
    <s v="UMICs, Total"/>
    <m/>
    <x v="0"/>
    <s v=""/>
    <s v=""/>
    <m/>
    <m/>
    <x v="0"/>
    <m/>
    <x v="2"/>
    <n v="0"/>
    <s v=""/>
    <x v="0"/>
    <x v="0"/>
    <s v=""/>
  </r>
  <r>
    <s v="Lithuania"/>
    <n v="12960"/>
    <n v="3863.2157200572838"/>
    <n v="-34.943148091873852"/>
    <n v="0"/>
    <n v="1882.5714497553463"/>
    <n v="5710.8440217207562"/>
    <m/>
    <s v="Europe &amp; Central Asia"/>
    <s v="UMICs, Total"/>
    <m/>
    <x v="0"/>
    <s v=""/>
    <s v=""/>
    <m/>
    <m/>
    <x v="0"/>
    <m/>
    <x v="2"/>
    <n v="0"/>
    <s v=""/>
    <x v="0"/>
    <x v="0"/>
    <s v=""/>
  </r>
  <r>
    <s v="Libya"/>
    <n v="0"/>
    <n v="0"/>
    <n v="0"/>
    <n v="0"/>
    <n v="0"/>
    <n v="0"/>
    <m/>
    <s v="Middle East &amp; North Africa"/>
    <s v="UMICs, Total"/>
    <m/>
    <x v="0"/>
    <s v=""/>
    <s v=""/>
    <m/>
    <m/>
    <x v="0"/>
    <m/>
    <x v="2"/>
    <n v="0"/>
    <s v=""/>
    <x v="0"/>
    <x v="0"/>
    <s v=""/>
  </r>
  <r>
    <s v="Chile"/>
    <n v="12270"/>
    <n v="29602.682643586275"/>
    <n v="426.32212569905067"/>
    <n v="0"/>
    <n v="7091.4476016959798"/>
    <n v="37120.452370981307"/>
    <m/>
    <s v="Latin America &amp; Caribbean"/>
    <s v="UMICs, Total"/>
    <m/>
    <x v="0"/>
    <s v=""/>
    <s v=""/>
    <m/>
    <m/>
    <x v="0"/>
    <m/>
    <x v="2"/>
    <n v="0"/>
    <s v=""/>
    <x v="0"/>
    <x v="0"/>
    <s v=""/>
  </r>
  <r>
    <s v="Antigua and Barbuda"/>
    <n v="12400"/>
    <n v="0"/>
    <n v="75.22338397880489"/>
    <n v="0"/>
    <n v="69.478075603576556"/>
    <n v="144.70145958238146"/>
    <m/>
    <s v="Latin America &amp; Caribbean"/>
    <s v="UMICs, Total"/>
    <m/>
    <x v="0"/>
    <s v="SIDS"/>
    <s v=""/>
    <m/>
    <m/>
    <x v="0"/>
    <m/>
    <x v="2"/>
    <n v="0"/>
    <s v=""/>
    <x v="1"/>
    <x v="0"/>
    <s v=""/>
  </r>
  <r>
    <s v="Uruguay"/>
    <n v="11700"/>
    <n v="4832.2727990383146"/>
    <n v="128.06311326991309"/>
    <n v="2698.9581256884021"/>
    <n v="497.41209737790757"/>
    <n v="8156.7061353745366"/>
    <m/>
    <s v="Latin America &amp; Caribbean"/>
    <s v="UMICs, Total"/>
    <m/>
    <x v="0"/>
    <s v=""/>
    <s v=""/>
    <m/>
    <m/>
    <x v="0"/>
    <m/>
    <x v="2"/>
    <n v="0"/>
    <s v=""/>
    <x v="0"/>
    <x v="0"/>
    <s v=""/>
  </r>
  <r>
    <s v="Venezuela"/>
    <n v="11760"/>
    <n v="3878.7824766727381"/>
    <n v="548.49520474952396"/>
    <n v="0"/>
    <n v="1214.8460149980756"/>
    <n v="5642.1236964203372"/>
    <m/>
    <s v="Latin America &amp; Caribbean"/>
    <s v="UMICs, Total"/>
    <m/>
    <x v="0"/>
    <s v=""/>
    <s v=""/>
    <m/>
    <m/>
    <x v="0"/>
    <m/>
    <x v="2"/>
    <n v="0"/>
    <s v=""/>
    <x v="0"/>
    <x v="0"/>
    <s v=""/>
  </r>
  <r>
    <s v="Seychelles"/>
    <n v="11340"/>
    <n v="382.7147258240139"/>
    <n v="87.66335998137636"/>
    <n v="0"/>
    <n v="163.84329242429089"/>
    <n v="634.22137822968114"/>
    <m/>
    <s v="Sub-Saharan Africa"/>
    <s v="UMICs, Total"/>
    <m/>
    <x v="0"/>
    <s v="SIDS"/>
    <s v=""/>
    <m/>
    <m/>
    <x v="0"/>
    <m/>
    <x v="2"/>
    <n v="0"/>
    <s v=""/>
    <x v="1"/>
    <x v="0"/>
    <s v=""/>
  </r>
  <r>
    <s v="Brazil"/>
    <n v="10700"/>
    <n v="176325.7398465763"/>
    <n v="-402.72921546155862"/>
    <n v="147941.27363765784"/>
    <n v="51975.581416871857"/>
    <n v="375839.86568564444"/>
    <m/>
    <s v="Latin America &amp; Caribbean"/>
    <s v="UMICs, Total"/>
    <m/>
    <x v="0"/>
    <s v=""/>
    <s v=""/>
    <m/>
    <m/>
    <x v="1"/>
    <m/>
    <x v="2"/>
    <n v="0"/>
    <s v=""/>
    <x v="0"/>
    <x v="0"/>
    <s v="G20"/>
  </r>
  <r>
    <s v="Russian Federation"/>
    <n v="10810"/>
    <n v="142553.91925154923"/>
    <n v="0"/>
    <n v="171274.82450951348"/>
    <n v="39371.075220785788"/>
    <n v="353199.81898184854"/>
    <m/>
    <s v="Europe &amp; Central Asia"/>
    <s v="UMICs, Total"/>
    <m/>
    <x v="0"/>
    <s v=""/>
    <s v=""/>
    <m/>
    <m/>
    <x v="1"/>
    <m/>
    <x v="2"/>
    <n v="0"/>
    <s v=""/>
    <x v="0"/>
    <x v="0"/>
    <s v="G20"/>
  </r>
  <r>
    <s v="Turkey"/>
    <n v="10510"/>
    <n v="128092.26527169631"/>
    <n v="3328.106633536639"/>
    <n v="92296.563096557613"/>
    <n v="4191.0083129116247"/>
    <n v="227907.94331470219"/>
    <m/>
    <s v="Europe &amp; Central Asia"/>
    <s v="UMICs, Total"/>
    <m/>
    <x v="0"/>
    <s v=""/>
    <s v=""/>
    <m/>
    <m/>
    <x v="1"/>
    <m/>
    <x v="2"/>
    <n v="0"/>
    <s v=""/>
    <x v="0"/>
    <x v="0"/>
    <s v="G20"/>
  </r>
  <r>
    <s v="Mexico"/>
    <n v="8950"/>
    <n v="18598.66921771194"/>
    <n v="5661.514986451486"/>
    <n v="142933.93197242077"/>
    <n v="11754.833176535954"/>
    <n v="178948.94935312017"/>
    <m/>
    <s v="Latin America &amp; Caribbean"/>
    <s v="UMICs, Total"/>
    <m/>
    <x v="0"/>
    <s v=""/>
    <s v=""/>
    <m/>
    <m/>
    <x v="1"/>
    <m/>
    <x v="2"/>
    <n v="0"/>
    <s v=""/>
    <x v="0"/>
    <x v="0"/>
    <s v="G20"/>
  </r>
  <r>
    <s v="Lebanon"/>
    <n v="8930"/>
    <n v="5590.7753858443157"/>
    <n v="1051.5338686852165"/>
    <n v="6782.1672377809009"/>
    <n v="10147.852926529302"/>
    <n v="23572.329418839734"/>
    <m/>
    <s v="Middle East &amp; North Africa"/>
    <s v="UMICs, Total"/>
    <m/>
    <x v="0"/>
    <s v=""/>
    <s v=""/>
    <m/>
    <m/>
    <x v="0"/>
    <m/>
    <x v="2"/>
    <n v="0"/>
    <s v=""/>
    <x v="0"/>
    <x v="0"/>
    <s v=""/>
  </r>
  <r>
    <s v="Malaysia"/>
    <n v="8830"/>
    <n v="28452.798073929775"/>
    <n v="346.46111254453143"/>
    <n v="13210.089396861553"/>
    <n v="8090.5985895650974"/>
    <n v="50099.947172900953"/>
    <m/>
    <s v="East Asia &amp; Pacific"/>
    <s v="UMICs, Total"/>
    <m/>
    <x v="0"/>
    <s v=""/>
    <s v=""/>
    <m/>
    <m/>
    <x v="0"/>
    <m/>
    <x v="2"/>
    <n v="0"/>
    <s v=""/>
    <x v="0"/>
    <x v="0"/>
    <s v=""/>
  </r>
  <r>
    <s v="Kazakhstan"/>
    <n v="8200"/>
    <n v="19000.185856527598"/>
    <n v="820.3280956568949"/>
    <n v="12632.359188431252"/>
    <n v="14728.844860329231"/>
    <n v="47181.71800094498"/>
    <m/>
    <s v="Europe &amp; Central Asia"/>
    <s v="UMICs, Total"/>
    <m/>
    <x v="0"/>
    <s v=""/>
    <s v="LLDC"/>
    <m/>
    <m/>
    <x v="0"/>
    <m/>
    <x v="2"/>
    <n v="0"/>
    <s v=""/>
    <x v="0"/>
    <x v="1"/>
    <s v=""/>
  </r>
  <r>
    <s v="Romania"/>
    <n v="8230"/>
    <n v="22883.285196457204"/>
    <n v="-99.813425276139611"/>
    <n v="26889.967039130021"/>
    <n v="2266.1610227144715"/>
    <n v="51939.599833025553"/>
    <m/>
    <s v="Europe &amp; Central Asia"/>
    <s v="UMICs, Total"/>
    <m/>
    <x v="0"/>
    <s v=""/>
    <s v=""/>
    <m/>
    <m/>
    <x v="0"/>
    <m/>
    <x v="2"/>
    <n v="0"/>
    <s v=""/>
    <x v="0"/>
    <x v="0"/>
    <s v=""/>
  </r>
  <r>
    <s v="Gabon"/>
    <n v="8840"/>
    <n v="156.73783167730244"/>
    <n v="195.90432027395678"/>
    <n v="0"/>
    <n v="384.81995628435845"/>
    <n v="737.46210823561773"/>
    <m/>
    <s v="Sub-Saharan Africa"/>
    <s v="UMICs, Total"/>
    <m/>
    <x v="0"/>
    <s v=""/>
    <s v=""/>
    <m/>
    <m/>
    <x v="0"/>
    <m/>
    <x v="2"/>
    <n v="0"/>
    <s v=""/>
    <x v="0"/>
    <x v="0"/>
    <s v=""/>
  </r>
  <r>
    <s v="Mauritius"/>
    <n v="8140"/>
    <n v="1646.2060290747791"/>
    <n v="606.87895622645067"/>
    <n v="1369.3685901011979"/>
    <n v="-6501.0626331386638"/>
    <n v="-2878.6090577362365"/>
    <m/>
    <s v="Sub-Saharan Africa"/>
    <s v="UMICs, Total"/>
    <m/>
    <x v="0"/>
    <s v="SIDS"/>
    <s v=""/>
    <m/>
    <m/>
    <x v="0"/>
    <m/>
    <x v="2"/>
    <n v="0"/>
    <s v=""/>
    <x v="1"/>
    <x v="0"/>
    <s v=""/>
  </r>
  <r>
    <s v="Suriname"/>
    <n v="8260"/>
    <n v="0"/>
    <n v="243.30568155728153"/>
    <n v="0"/>
    <n v="77.716623578601485"/>
    <n v="321.02230513588302"/>
    <m/>
    <s v="Latin America &amp; Caribbean"/>
    <s v="UMICs, Total"/>
    <m/>
    <x v="0"/>
    <s v="SIDS"/>
    <s v=""/>
    <m/>
    <m/>
    <x v="0"/>
    <m/>
    <x v="2"/>
    <n v="0"/>
    <s v=""/>
    <x v="1"/>
    <x v="0"/>
    <s v=""/>
  </r>
  <r>
    <s v="Costa Rica"/>
    <n v="7740"/>
    <n v="3681.2893361011156"/>
    <n v="201.75385447653318"/>
    <n v="0"/>
    <n v="2085.8375598726725"/>
    <n v="5968.8807504503211"/>
    <m/>
    <s v="Latin America &amp; Caribbean"/>
    <s v="UMICs, Total"/>
    <m/>
    <x v="0"/>
    <s v=""/>
    <s v=""/>
    <m/>
    <m/>
    <x v="0"/>
    <m/>
    <x v="2"/>
    <n v="0"/>
    <s v=""/>
    <x v="0"/>
    <x v="0"/>
    <s v=""/>
  </r>
  <r>
    <s v="Botswana"/>
    <n v="6940"/>
    <n v="3480.7943922282402"/>
    <n v="846.77084761721198"/>
    <n v="2924.9783365823178"/>
    <n v="545.90673800880074"/>
    <n v="7798.4503144365708"/>
    <m/>
    <s v="Sub-Saharan Africa"/>
    <s v="UMICs, Total"/>
    <m/>
    <x v="0"/>
    <s v=""/>
    <s v="LLDC"/>
    <m/>
    <m/>
    <x v="0"/>
    <m/>
    <x v="2"/>
    <n v="0"/>
    <s v=""/>
    <x v="0"/>
    <x v="1"/>
    <s v=""/>
  </r>
  <r>
    <s v="Panama"/>
    <n v="7600"/>
    <n v="650.5706914417442"/>
    <n v="615.82611592220962"/>
    <n v="0"/>
    <n v="3899.0126787898289"/>
    <n v="5165.4094861537833"/>
    <m/>
    <s v="Latin America &amp; Caribbean"/>
    <s v="UMICs, Total"/>
    <m/>
    <x v="0"/>
    <s v=""/>
    <s v=""/>
    <m/>
    <m/>
    <x v="0"/>
    <m/>
    <x v="2"/>
    <n v="0"/>
    <s v=""/>
    <x v="0"/>
    <x v="0"/>
    <s v=""/>
  </r>
  <r>
    <s v="Grenada"/>
    <n v="7340"/>
    <n v="118.28196774228448"/>
    <n v="30.240483938199993"/>
    <n v="0"/>
    <n v="56.061317422940007"/>
    <n v="204.58376910342446"/>
    <m/>
    <s v="Latin America &amp; Caribbean"/>
    <s v="UMICs, Total"/>
    <m/>
    <x v="0"/>
    <s v="SIDS"/>
    <s v=""/>
    <m/>
    <m/>
    <x v="0"/>
    <m/>
    <x v="2"/>
    <n v="0"/>
    <s v=""/>
    <x v="1"/>
    <x v="0"/>
    <s v=""/>
  </r>
  <r>
    <s v="Montenegro"/>
    <n v="7210"/>
    <n v="318.06512352026499"/>
    <n v="181.94144438377469"/>
    <n v="158.19272556135365"/>
    <n v="574.05885123888299"/>
    <n v="1232.2581447042762"/>
    <m/>
    <s v="Europe &amp; Central Asia"/>
    <s v="UMICs, Total"/>
    <m/>
    <x v="0"/>
    <s v=""/>
    <s v=""/>
    <m/>
    <m/>
    <x v="0"/>
    <m/>
    <x v="2"/>
    <n v="0"/>
    <s v=""/>
    <x v="0"/>
    <x v="0"/>
    <s v=""/>
  </r>
  <r>
    <s v="Dominica"/>
    <n v="6660"/>
    <n v="8.3433802727422925"/>
    <n v="91.968310559146161"/>
    <n v="0"/>
    <n v="38.201818049597264"/>
    <n v="138.51350888148573"/>
    <m/>
    <s v="Latin America &amp; Caribbean"/>
    <s v="UMICs, Total"/>
    <m/>
    <x v="0"/>
    <s v="SIDS"/>
    <s v=""/>
    <m/>
    <m/>
    <x v="0"/>
    <m/>
    <x v="2"/>
    <n v="0"/>
    <s v=""/>
    <x v="1"/>
    <x v="0"/>
    <s v=""/>
  </r>
  <r>
    <s v="South Africa"/>
    <n v="6950"/>
    <n v="81047.807203120727"/>
    <n v="4071.837509316405"/>
    <n v="32907.535420358261"/>
    <n v="7334.2232542531838"/>
    <n v="125361.40338704857"/>
    <m/>
    <s v="Sub-Saharan Africa"/>
    <s v="UMICs, Total"/>
    <m/>
    <x v="0"/>
    <s v=""/>
    <s v=""/>
    <m/>
    <m/>
    <x v="1"/>
    <m/>
    <x v="2"/>
    <n v="0"/>
    <s v=""/>
    <x v="0"/>
    <x v="0"/>
    <s v="G20"/>
  </r>
  <r>
    <s v="St. Lucia"/>
    <n v="6840"/>
    <n v="-9.8269681933947552"/>
    <n v="103.92654080837725"/>
    <n v="0"/>
    <n v="90.014675822230146"/>
    <n v="184.11424843721264"/>
    <m/>
    <s v="Latin America &amp; Caribbean"/>
    <s v="UMICs, Total"/>
    <m/>
    <x v="0"/>
    <s v="SIDS"/>
    <s v=""/>
    <m/>
    <m/>
    <x v="0"/>
    <m/>
    <x v="2"/>
    <n v="0"/>
    <s v=""/>
    <x v="1"/>
    <x v="0"/>
    <s v=""/>
  </r>
  <r>
    <s v="Bulgaria"/>
    <n v="6640"/>
    <n v="6420.6763704371169"/>
    <n v="-30.346093452245082"/>
    <n v="512.73606804219253"/>
    <n v="7613.5766570786054"/>
    <n v="14516.643002105669"/>
    <m/>
    <s v="Europe &amp; Central Asia"/>
    <s v="UMICs, Total"/>
    <m/>
    <x v="0"/>
    <s v=""/>
    <s v=""/>
    <m/>
    <m/>
    <x v="0"/>
    <m/>
    <x v="2"/>
    <n v="0"/>
    <s v=""/>
    <x v="0"/>
    <x v="0"/>
    <s v=""/>
  </r>
  <r>
    <s v="Palau"/>
    <n v="9240"/>
    <n v="0"/>
    <n v="76.960930510449003"/>
    <n v="0"/>
    <n v="5.3579524167500123"/>
    <n v="82.318882927199013"/>
    <m/>
    <s v="East Asia &amp; Pacific"/>
    <s v="UMICs, Total"/>
    <m/>
    <x v="0"/>
    <s v="SIDS"/>
    <s v=""/>
    <m/>
    <m/>
    <x v="0"/>
    <m/>
    <x v="2"/>
    <n v="0"/>
    <s v=""/>
    <x v="1"/>
    <x v="0"/>
    <s v=""/>
  </r>
  <r>
    <s v="Colombia"/>
    <n v="6100"/>
    <n v="28163.111018660649"/>
    <n v="2418.9157119022261"/>
    <n v="0"/>
    <n v="12770.050567966633"/>
    <n v="43352.077298529512"/>
    <m/>
    <s v="Latin America &amp; Caribbean"/>
    <s v="UMICs, Total"/>
    <m/>
    <x v="0"/>
    <s v=""/>
    <s v=""/>
    <m/>
    <m/>
    <x v="0"/>
    <m/>
    <x v="2"/>
    <n v="0"/>
    <s v=""/>
    <x v="0"/>
    <x v="0"/>
    <s v=""/>
  </r>
  <r>
    <s v="St. Vincent and the Grenadines"/>
    <n v="6070"/>
    <n v="135.29474477340946"/>
    <n v="0"/>
    <n v="0"/>
    <n v="105.69017959215915"/>
    <n v="240.98492436556862"/>
    <m/>
    <s v="Latin America &amp; Caribbean"/>
    <s v="UMICs, Total"/>
    <m/>
    <x v="0"/>
    <s v="SIDS"/>
    <s v=""/>
    <m/>
    <m/>
    <x v="0"/>
    <m/>
    <x v="2"/>
    <n v="0"/>
    <s v=""/>
    <x v="1"/>
    <x v="0"/>
    <s v=""/>
  </r>
  <r>
    <s v="Belarus"/>
    <n v="6270"/>
    <n v="8640.0032754255262"/>
    <n v="360.62789107916234"/>
    <n v="17311.528816295202"/>
    <n v="3426.0695763103877"/>
    <n v="29738.229559110277"/>
    <m/>
    <s v="Europe &amp; Central Asia"/>
    <s v="UMICs, Total"/>
    <m/>
    <x v="0"/>
    <s v=""/>
    <s v=""/>
    <m/>
    <m/>
    <x v="0"/>
    <m/>
    <x v="2"/>
    <n v="0"/>
    <s v=""/>
    <x v="0"/>
    <x v="0"/>
    <s v=""/>
  </r>
  <r>
    <s v="Maldives"/>
    <n v="5800"/>
    <n v="288.02685438778218"/>
    <n v="102.32701158071879"/>
    <n v="0"/>
    <n v="198.39127007115962"/>
    <n v="588.74513603966057"/>
    <m/>
    <s v="South Asia"/>
    <s v="UMICs, Total"/>
    <m/>
    <x v="0"/>
    <s v="SIDS"/>
    <s v=""/>
    <m/>
    <m/>
    <x v="0"/>
    <m/>
    <x v="2"/>
    <n v="0"/>
    <s v=""/>
    <x v="1"/>
    <x v="0"/>
    <s v=""/>
  </r>
  <r>
    <s v="Serbia"/>
    <n v="5530"/>
    <n v="7510.7812210093962"/>
    <n v="1868.0561162235444"/>
    <n v="5016.0173989562745"/>
    <n v="3536.5031177846249"/>
    <n v="17931.357853973841"/>
    <m/>
    <s v="Europe &amp; Central Asia"/>
    <s v="UMICs, Total"/>
    <m/>
    <x v="0"/>
    <s v=""/>
    <s v=""/>
    <m/>
    <m/>
    <x v="0"/>
    <m/>
    <x v="2"/>
    <n v="0"/>
    <s v=""/>
    <x v="0"/>
    <x v="0"/>
    <s v=""/>
  </r>
  <r>
    <s v="Azerbaijan"/>
    <n v="5530"/>
    <n v="3828.0766517991597"/>
    <n v="607.48362237064259"/>
    <n v="0"/>
    <n v="4145.5611731747485"/>
    <n v="8581.1214473445507"/>
    <m/>
    <s v="Europe &amp; Central Asia"/>
    <s v="UMICs, Total"/>
    <m/>
    <x v="0"/>
    <s v=""/>
    <s v="LLDC"/>
    <m/>
    <m/>
    <x v="0"/>
    <m/>
    <x v="2"/>
    <n v="0"/>
    <s v=""/>
    <x v="0"/>
    <x v="1"/>
    <s v=""/>
  </r>
  <r>
    <s v="Dominican Republic"/>
    <n v="5200"/>
    <n v="1194.6806853582866"/>
    <n v="1225.6228570762369"/>
    <n v="0"/>
    <n v="4984.2316495797259"/>
    <n v="7404.5351920142493"/>
    <m/>
    <s v="Latin America &amp; Caribbean"/>
    <s v="UMICs, Total"/>
    <m/>
    <x v="0"/>
    <s v="SIDS"/>
    <s v=""/>
    <m/>
    <m/>
    <x v="0"/>
    <m/>
    <x v="2"/>
    <n v="0"/>
    <s v=""/>
    <x v="1"/>
    <x v="0"/>
    <s v=""/>
  </r>
  <r>
    <s v="Peru"/>
    <n v="5250"/>
    <n v="18689.703651893262"/>
    <n v="1422.4161187364673"/>
    <n v="23407.950667220241"/>
    <n v="9758.778129826771"/>
    <n v="53278.848567676738"/>
    <m/>
    <s v="Latin America &amp; Caribbean"/>
    <s v="UMICs, Total"/>
    <m/>
    <x v="0"/>
    <s v=""/>
    <s v=""/>
    <m/>
    <m/>
    <x v="0"/>
    <m/>
    <x v="2"/>
    <n v="0"/>
    <s v=""/>
    <x v="0"/>
    <x v="0"/>
    <s v=""/>
  </r>
  <r>
    <s v="Tuvalu"/>
    <n v="5080"/>
    <n v="0"/>
    <n v="87.240947188829807"/>
    <n v="0"/>
    <n v="0"/>
    <n v="87.240947188829807"/>
    <m/>
    <s v="East Asia &amp; Pacific"/>
    <s v="UMICs, Total"/>
    <m/>
    <x v="1"/>
    <s v="SIDS"/>
    <s v=""/>
    <m/>
    <m/>
    <x v="0"/>
    <m/>
    <x v="2"/>
    <n v="0"/>
    <s v="LDC"/>
    <x v="1"/>
    <x v="0"/>
    <s v=""/>
  </r>
  <r>
    <s v="China"/>
    <n v="4900"/>
    <n v="-2528.7760514175302"/>
    <n v="43.76017461829781"/>
    <n v="864305.776846283"/>
    <n v="198315.68567856564"/>
    <n v="1060136.4466480494"/>
    <m/>
    <s v="East Asia &amp; Pacific"/>
    <s v="UMICs, Total"/>
    <m/>
    <x v="0"/>
    <s v=""/>
    <s v=""/>
    <m/>
    <m/>
    <x v="1"/>
    <m/>
    <x v="2"/>
    <n v="0"/>
    <s v=""/>
    <x v="0"/>
    <x v="0"/>
    <s v="G20"/>
  </r>
  <r>
    <s v="Macedonia, FYR"/>
    <n v="4710"/>
    <n v="202.48853118268934"/>
    <n v="478.95687158621132"/>
    <n v="990.82752635680981"/>
    <n v="814.84781706593367"/>
    <n v="2487.1207461916442"/>
    <m/>
    <s v="Europe &amp; Central Asia"/>
    <s v="UMICs, Total"/>
    <m/>
    <x v="0"/>
    <s v=""/>
    <s v="LLDC"/>
    <m/>
    <m/>
    <x v="0"/>
    <m/>
    <x v="2"/>
    <n v="0"/>
    <s v=""/>
    <x v="0"/>
    <x v="1"/>
    <s v=""/>
  </r>
  <r>
    <s v="Turkmenistan"/>
    <n v="4660"/>
    <n v="-54.607408849532433"/>
    <n v="200.92343511121223"/>
    <n v="0"/>
    <n v="1784.8710637009888"/>
    <n v="1931.1870899626686"/>
    <m/>
    <s v="Europe &amp; Central Asia"/>
    <s v="UMICs, Total"/>
    <m/>
    <x v="0"/>
    <s v=""/>
    <s v="LLDC"/>
    <m/>
    <m/>
    <x v="0"/>
    <m/>
    <x v="2"/>
    <n v="0"/>
    <s v=""/>
    <x v="0"/>
    <x v="1"/>
    <s v=""/>
  </r>
  <r>
    <s v="Bosnia-Herzegovina"/>
    <n v="4680"/>
    <n v="2840.0667996877933"/>
    <n v="1052.7214338404949"/>
    <n v="0"/>
    <n v="2092.1697374872874"/>
    <n v="5984.9579710155758"/>
    <m/>
    <s v="Europe &amp; Central Asia"/>
    <s v="UMICs, Total"/>
    <m/>
    <x v="0"/>
    <s v=""/>
    <s v=""/>
    <s v="FCAC"/>
    <m/>
    <x v="0"/>
    <m/>
    <x v="2"/>
    <n v="0"/>
    <s v=""/>
    <x v="0"/>
    <x v="0"/>
    <s v=""/>
  </r>
  <r>
    <s v="Namibia"/>
    <n v="5010"/>
    <n v="0"/>
    <n v="725.32085547102884"/>
    <n v="486.44706872273468"/>
    <n v="1028.8957667313441"/>
    <n v="2240.6636909251074"/>
    <m/>
    <s v="Sub-Saharan Africa"/>
    <s v="UMICs, Total"/>
    <m/>
    <x v="0"/>
    <s v=""/>
    <s v=""/>
    <m/>
    <m/>
    <x v="0"/>
    <m/>
    <x v="2"/>
    <n v="0"/>
    <s v=""/>
    <x v="0"/>
    <x v="0"/>
    <s v=""/>
  </r>
  <r>
    <s v="Iran"/>
    <n v="0"/>
    <n v="0"/>
    <n v="0"/>
    <n v="0"/>
    <n v="1329.7809999999999"/>
    <n v="1329.7809999999999"/>
    <m/>
    <s v="Middle East &amp; North Africa"/>
    <s v="UMICs, Total"/>
    <m/>
    <x v="0"/>
    <s v=""/>
    <s v=""/>
    <m/>
    <m/>
    <x v="0"/>
    <m/>
    <x v="2"/>
    <n v="0"/>
    <s v=""/>
    <x v="0"/>
    <x v="0"/>
    <s v=""/>
  </r>
  <r>
    <s v="Algeria"/>
    <n v="4450"/>
    <n v="44475.17367422962"/>
    <n v="370.59307968821497"/>
    <n v="0"/>
    <n v="1760.2192279437986"/>
    <n v="46605.985981861639"/>
    <m/>
    <s v="Middle East &amp; North Africa"/>
    <s v="UMICs, Total"/>
    <m/>
    <x v="0"/>
    <s v=""/>
    <s v=""/>
    <m/>
    <m/>
    <x v="0"/>
    <m/>
    <x v="2"/>
    <n v="0"/>
    <s v=""/>
    <x v="0"/>
    <x v="0"/>
    <s v=""/>
  </r>
  <r>
    <s v="Thailand"/>
    <n v="4620"/>
    <n v="39903.112031259894"/>
    <n v="-172.50969891472013"/>
    <n v="36763.155992394459"/>
    <n v="9857.5472046874565"/>
    <n v="86351.305529427103"/>
    <m/>
    <s v="East Asia &amp; Pacific"/>
    <s v="UMICs, Total"/>
    <m/>
    <x v="0"/>
    <s v=""/>
    <s v=""/>
    <m/>
    <m/>
    <x v="0"/>
    <m/>
    <x v="2"/>
    <n v="0"/>
    <s v=""/>
    <x v="0"/>
    <x v="0"/>
    <s v=""/>
  </r>
  <r>
    <s v="Jordan"/>
    <n v="4380"/>
    <n v="2461.5650055172823"/>
    <n v="1876.6761569634505"/>
    <n v="2662.3923692878975"/>
    <n v="4240.6099206806775"/>
    <n v="11241.243452449307"/>
    <m/>
    <s v="Middle East &amp; North Africa"/>
    <s v="UMICs, Total"/>
    <m/>
    <x v="0"/>
    <s v=""/>
    <s v=""/>
    <m/>
    <m/>
    <x v="0"/>
    <m/>
    <x v="2"/>
    <n v="0"/>
    <s v=""/>
    <x v="0"/>
    <x v="0"/>
    <s v=""/>
  </r>
  <r>
    <s v="Ecuador"/>
    <n v="4770"/>
    <n v="886.22721449953258"/>
    <n v="601.21466603792794"/>
    <n v="0"/>
    <n v="3254.2921191523396"/>
    <n v="4741.7339996897999"/>
    <m/>
    <s v="Latin America &amp; Caribbean"/>
    <s v="UMICs, Total"/>
    <m/>
    <x v="0"/>
    <s v=""/>
    <s v=""/>
    <m/>
    <m/>
    <x v="0"/>
    <m/>
    <x v="2"/>
    <n v="0"/>
    <s v=""/>
    <x v="0"/>
    <x v="0"/>
    <s v=""/>
  </r>
  <r>
    <s v="Tunisia"/>
    <n v="4020"/>
    <n v="8754.2005118269699"/>
    <n v="2852.4755746301494"/>
    <n v="0"/>
    <n v="2358.1445176719899"/>
    <n v="13964.820604129109"/>
    <m/>
    <s v="Middle East &amp; North Africa"/>
    <s v="UMICs, Total"/>
    <m/>
    <x v="0"/>
    <s v=""/>
    <s v=""/>
    <m/>
    <m/>
    <x v="0"/>
    <m/>
    <x v="2"/>
    <n v="0"/>
    <s v=""/>
    <x v="0"/>
    <x v="0"/>
    <s v=""/>
  </r>
  <r>
    <s v="Angola"/>
    <n v="3970"/>
    <n v="1061.7958191132609"/>
    <n v="338.29016120996454"/>
    <n v="0"/>
    <n v="-1496.6143173797266"/>
    <n v="-96.528337056501186"/>
    <m/>
    <s v="Sub-Saharan Africa"/>
    <s v="UMICs, Total"/>
    <m/>
    <x v="1"/>
    <s v=""/>
    <s v=""/>
    <s v="FCAC"/>
    <m/>
    <x v="0"/>
    <m/>
    <x v="2"/>
    <n v="0"/>
    <s v="LDC"/>
    <x v="0"/>
    <x v="0"/>
    <s v=""/>
  </r>
  <r>
    <s v="American Samoa"/>
    <n v="0"/>
    <n v="0"/>
    <n v="0"/>
    <n v="0"/>
    <n v="0"/>
    <n v="0"/>
    <m/>
    <s v="East Asia &amp; Pacific"/>
    <s v="UMICs, Total"/>
    <m/>
    <x v="0"/>
    <s v="SIDS"/>
    <s v=""/>
    <m/>
    <m/>
    <x v="0"/>
    <m/>
    <x v="2"/>
    <n v="0"/>
    <s v=""/>
    <x v="1"/>
    <x v="0"/>
    <s v=""/>
  </r>
  <r>
    <s v="South Sudan"/>
    <n v="1210"/>
    <n v="0"/>
    <n v="0"/>
    <n v="0"/>
    <n v="0"/>
    <n v="0"/>
    <m/>
    <s v="Sub-Saharan Africa"/>
    <s v="Lower middle income"/>
    <m/>
    <x v="1"/>
    <s v=""/>
    <s v=""/>
    <m/>
    <m/>
    <x v="0"/>
    <m/>
    <x v="3"/>
    <n v="0"/>
    <s v="LDC"/>
    <x v="0"/>
    <x v="0"/>
    <s v=""/>
  </r>
  <r>
    <s v="West Bank &amp; Gaza Strip"/>
    <n v="0"/>
    <n v="0"/>
    <n v="0"/>
    <n v="0"/>
    <n v="0"/>
    <n v="0"/>
    <m/>
    <s v="Middle East &amp; North Africa"/>
    <s v="Lower middle income"/>
    <m/>
    <x v="0"/>
    <s v=""/>
    <s v=""/>
    <m/>
    <m/>
    <x v="0"/>
    <m/>
    <x v="3"/>
    <n v="0"/>
    <s v=""/>
    <x v="0"/>
    <x v="0"/>
    <s v=""/>
  </r>
  <r>
    <s v="Albania"/>
    <n v="4050"/>
    <n v="269.77773027467754"/>
    <n v="1156.0344027439198"/>
    <n v="251.33571597385233"/>
    <n v="2561.6769078221059"/>
    <n v="4238.8247568145553"/>
    <m/>
    <s v="Europe &amp; Central Asia"/>
    <s v="Lower middle income"/>
    <m/>
    <x v="0"/>
    <s v=""/>
    <s v=""/>
    <m/>
    <m/>
    <x v="0"/>
    <m/>
    <x v="3"/>
    <n v="0"/>
    <s v=""/>
    <x v="0"/>
    <x v="0"/>
    <s v=""/>
  </r>
  <r>
    <s v="Marshall Islands"/>
    <n v="3920"/>
    <n v="0"/>
    <n v="214.54449436430946"/>
    <n v="0"/>
    <n v="-123.14603433917995"/>
    <n v="91.398460025129509"/>
    <m/>
    <s v="East Asia &amp; Pacific"/>
    <s v="Lower middle income"/>
    <m/>
    <x v="0"/>
    <s v="SIDS"/>
    <s v=""/>
    <m/>
    <m/>
    <x v="0"/>
    <m/>
    <x v="3"/>
    <n v="0"/>
    <s v=""/>
    <x v="1"/>
    <x v="0"/>
    <s v=""/>
  </r>
  <r>
    <s v="Tonga"/>
    <n v="3740"/>
    <n v="21.995707883798673"/>
    <n v="190.29164284845208"/>
    <n v="0"/>
    <n v="87.959753468645843"/>
    <n v="300.24710420089662"/>
    <m/>
    <s v="East Asia &amp; Pacific"/>
    <s v="Lower middle income"/>
    <m/>
    <x v="0"/>
    <s v="SIDS"/>
    <s v=""/>
    <m/>
    <m/>
    <x v="0"/>
    <m/>
    <x v="3"/>
    <n v="0"/>
    <s v=""/>
    <x v="1"/>
    <x v="0"/>
    <s v=""/>
  </r>
  <r>
    <s v="Fiji"/>
    <n v="3750"/>
    <n v="124.79660023822535"/>
    <n v="211.09524689999114"/>
    <n v="0"/>
    <n v="503.17354861093452"/>
    <n v="839.06539574915098"/>
    <m/>
    <s v="East Asia &amp; Pacific"/>
    <s v="Lower middle income"/>
    <m/>
    <x v="0"/>
    <s v="SIDS"/>
    <s v=""/>
    <m/>
    <m/>
    <x v="0"/>
    <m/>
    <x v="3"/>
    <n v="0"/>
    <s v=""/>
    <x v="1"/>
    <x v="0"/>
    <s v=""/>
  </r>
  <r>
    <s v="Belize"/>
    <n v="4490"/>
    <n v="-1.1925938100472531"/>
    <n v="90.101250406653705"/>
    <n v="0"/>
    <n v="158.18041922699243"/>
    <n v="247.08907582359888"/>
    <m/>
    <s v="Latin America &amp; Caribbean"/>
    <s v="Lower middle income"/>
    <m/>
    <x v="0"/>
    <s v="SIDS"/>
    <s v=""/>
    <m/>
    <m/>
    <x v="0"/>
    <m/>
    <x v="3"/>
    <n v="0"/>
    <s v=""/>
    <x v="1"/>
    <x v="0"/>
    <s v=""/>
  </r>
  <r>
    <s v="Cape Verde"/>
    <n v="3640"/>
    <n v="141.24930798767204"/>
    <n v="890.6976381679865"/>
    <n v="0"/>
    <n v="264.50199165653157"/>
    <n v="1296.44893781219"/>
    <m/>
    <s v="Sub-Saharan Africa"/>
    <s v="Lower middle income"/>
    <m/>
    <x v="0"/>
    <s v="SIDS"/>
    <s v=""/>
    <m/>
    <m/>
    <x v="0"/>
    <m/>
    <x v="3"/>
    <n v="0"/>
    <s v=""/>
    <x v="1"/>
    <x v="0"/>
    <s v=""/>
  </r>
  <r>
    <s v="Kosovo"/>
    <n v="3520"/>
    <n v="-7.571835839996826"/>
    <n v="1775.8166129155845"/>
    <n v="0"/>
    <n v="1656.6994825851048"/>
    <n v="3424.9442596606923"/>
    <m/>
    <s v="Europe &amp; Central Asia"/>
    <s v="Lower middle income"/>
    <m/>
    <x v="0"/>
    <s v=""/>
    <s v=""/>
    <s v="FCAC"/>
    <m/>
    <x v="0"/>
    <m/>
    <x v="3"/>
    <n v="0"/>
    <s v=""/>
    <x v="0"/>
    <x v="0"/>
    <s v=""/>
  </r>
  <r>
    <s v="El Salvador"/>
    <n v="3490"/>
    <n v="2431.1300827215118"/>
    <n v="924.79441316369753"/>
    <n v="1782.1895881801795"/>
    <n v="4017.3808805437361"/>
    <n v="9155.4949646091245"/>
    <m/>
    <s v="Latin America &amp; Caribbean"/>
    <s v="Lower middle income"/>
    <m/>
    <x v="0"/>
    <s v=""/>
    <s v=""/>
    <m/>
    <m/>
    <x v="0"/>
    <m/>
    <x v="3"/>
    <n v="0"/>
    <s v=""/>
    <x v="0"/>
    <x v="0"/>
    <s v=""/>
  </r>
  <r>
    <s v="Swaziland"/>
    <n v="2830"/>
    <n v="2.2256755261994279"/>
    <n v="307.71678192634687"/>
    <n v="85.23122992260015"/>
    <n v="106.75423558632201"/>
    <n v="501.92792296146848"/>
    <m/>
    <s v="Sub-Saharan Africa"/>
    <s v="Lower middle income"/>
    <m/>
    <x v="0"/>
    <s v=""/>
    <s v="LLDC"/>
    <m/>
    <m/>
    <x v="0"/>
    <m/>
    <x v="3"/>
    <n v="0"/>
    <s v=""/>
    <x v="0"/>
    <x v="1"/>
    <s v=""/>
  </r>
  <r>
    <s v="Armenia"/>
    <n v="3490"/>
    <n v="1511.3432404634041"/>
    <n v="1095.3404929034682"/>
    <n v="340.7980387488513"/>
    <n v="2972.9644758460954"/>
    <n v="5920.4462479618196"/>
    <m/>
    <s v="Europe &amp; Central Asia"/>
    <s v="Lower middle income"/>
    <m/>
    <x v="0"/>
    <s v=""/>
    <s v="LLDC"/>
    <m/>
    <m/>
    <x v="0"/>
    <m/>
    <x v="3"/>
    <n v="0"/>
    <s v=""/>
    <x v="0"/>
    <x v="1"/>
    <s v=""/>
  </r>
  <r>
    <s v="Samoa"/>
    <n v="2950"/>
    <n v="27.251148676250143"/>
    <n v="224.29438815269353"/>
    <n v="0"/>
    <n v="149.74182094243673"/>
    <n v="401.28735777138041"/>
    <m/>
    <s v="East Asia &amp; Pacific"/>
    <s v="Lower middle income"/>
    <m/>
    <x v="1"/>
    <s v="SIDS"/>
    <s v=""/>
    <m/>
    <m/>
    <x v="0"/>
    <m/>
    <x v="3"/>
    <n v="0"/>
    <s v="LDC"/>
    <x v="1"/>
    <x v="0"/>
    <s v=""/>
  </r>
  <r>
    <s v="Ukraine"/>
    <n v="3110"/>
    <n v="17915.40914574881"/>
    <n v="1695.8333438076347"/>
    <n v="9848.8362193964786"/>
    <n v="13364.124517917448"/>
    <n v="42824.20322687037"/>
    <m/>
    <s v="Europe &amp; Central Asia"/>
    <s v="Lower middle income"/>
    <m/>
    <x v="0"/>
    <s v=""/>
    <s v=""/>
    <m/>
    <m/>
    <x v="0"/>
    <m/>
    <x v="3"/>
    <n v="0"/>
    <s v=""/>
    <x v="0"/>
    <x v="0"/>
    <s v=""/>
  </r>
  <r>
    <s v="Paraguay"/>
    <n v="3170"/>
    <n v="1376.2500094280879"/>
    <n v="186.48529978023009"/>
    <n v="0"/>
    <n v="732.12007134367468"/>
    <n v="2294.8553805519928"/>
    <m/>
    <s v="Latin America &amp; Caribbean"/>
    <s v="Lower middle income"/>
    <m/>
    <x v="0"/>
    <s v=""/>
    <s v="LLDC"/>
    <m/>
    <m/>
    <x v="0"/>
    <m/>
    <x v="3"/>
    <n v="0"/>
    <s v=""/>
    <x v="0"/>
    <x v="1"/>
    <s v=""/>
  </r>
  <r>
    <s v="Morocco"/>
    <n v="2960"/>
    <n v="20461.909566130274"/>
    <n v="4470.2335210935798"/>
    <n v="18119.041618677871"/>
    <n v="9688.132248755308"/>
    <n v="52739.316954657043"/>
    <m/>
    <s v="Middle East &amp; North Africa"/>
    <s v="Lower middle income"/>
    <m/>
    <x v="0"/>
    <s v=""/>
    <s v=""/>
    <m/>
    <m/>
    <x v="0"/>
    <m/>
    <x v="3"/>
    <n v="0"/>
    <s v=""/>
    <x v="0"/>
    <x v="0"/>
    <s v=""/>
  </r>
  <r>
    <s v="Indonesia"/>
    <n v="2930"/>
    <n v="50795.065275698777"/>
    <n v="693.34380068581311"/>
    <n v="0"/>
    <n v="19277.284387536045"/>
    <n v="70765.69346392063"/>
    <m/>
    <s v="East Asia &amp; Pacific"/>
    <s v="Lower middle income"/>
    <m/>
    <x v="0"/>
    <s v=""/>
    <s v=""/>
    <m/>
    <m/>
    <x v="1"/>
    <m/>
    <x v="3"/>
    <n v="0"/>
    <s v=""/>
    <x v="0"/>
    <x v="0"/>
    <s v="G20"/>
  </r>
  <r>
    <s v="Guyana"/>
    <n v="3050"/>
    <n v="63.063929184041591"/>
    <n v="193.21015264170725"/>
    <n v="0"/>
    <n v="522.62788374414879"/>
    <n v="778.90196556989758"/>
    <m/>
    <s v="Latin America &amp; Caribbean"/>
    <s v="Lower middle income"/>
    <s v="HIPC"/>
    <x v="0"/>
    <s v="SIDS"/>
    <s v=""/>
    <m/>
    <m/>
    <x v="0"/>
    <m/>
    <x v="3"/>
    <s v="HIPC"/>
    <s v=""/>
    <x v="1"/>
    <x v="0"/>
    <s v=""/>
  </r>
  <r>
    <s v="Guatemala"/>
    <n v="2900"/>
    <n v="3531.8540375589973"/>
    <n v="1010.5350554707082"/>
    <n v="3956.5112919123003"/>
    <n v="5535.3132698903846"/>
    <n v="14034.213654832391"/>
    <m/>
    <s v="Latin America &amp; Caribbean"/>
    <s v="Lower middle income"/>
    <m/>
    <x v="0"/>
    <s v=""/>
    <s v=""/>
    <m/>
    <m/>
    <x v="0"/>
    <m/>
    <x v="3"/>
    <n v="0"/>
    <s v=""/>
    <x v="0"/>
    <x v="0"/>
    <s v=""/>
  </r>
  <r>
    <s v="Georgia"/>
    <n v="2850"/>
    <n v="2236.8680530995657"/>
    <n v="1382.0128188188105"/>
    <n v="0"/>
    <n v="2349.3545850589071"/>
    <n v="5968.2354569772833"/>
    <m/>
    <s v="Europe &amp; Central Asia"/>
    <s v="Lower middle income"/>
    <m/>
    <x v="0"/>
    <s v=""/>
    <s v=""/>
    <m/>
    <m/>
    <x v="0"/>
    <m/>
    <x v="3"/>
    <n v="0"/>
    <s v=""/>
    <x v="0"/>
    <x v="0"/>
    <s v=""/>
  </r>
  <r>
    <s v="Micronesia, Fed. States"/>
    <n v="3050"/>
    <n v="0"/>
    <n v="328.98444891877961"/>
    <n v="0"/>
    <n v="0.64835700523495121"/>
    <n v="329.63280592401458"/>
    <m/>
    <s v="East Asia &amp; Pacific"/>
    <s v="Lower middle income"/>
    <m/>
    <x v="0"/>
    <s v="SIDS"/>
    <s v=""/>
    <m/>
    <m/>
    <x v="0"/>
    <m/>
    <x v="3"/>
    <n v="0"/>
    <s v=""/>
    <x v="1"/>
    <x v="0"/>
    <s v=""/>
  </r>
  <r>
    <s v="Syria"/>
    <n v="0"/>
    <n v="0"/>
    <n v="0"/>
    <n v="0"/>
    <n v="0"/>
    <n v="0"/>
    <m/>
    <s v="Middle East &amp; North Africa"/>
    <s v="Lower middle income"/>
    <m/>
    <x v="0"/>
    <s v=""/>
    <s v=""/>
    <m/>
    <m/>
    <x v="0"/>
    <m/>
    <x v="3"/>
    <n v="0"/>
    <s v=""/>
    <x v="0"/>
    <x v="0"/>
    <s v=""/>
  </r>
  <r>
    <s v="Timor-Leste"/>
    <n v="3890"/>
    <n v="0"/>
    <n v="662.01211535488005"/>
    <n v="0"/>
    <n v="1916.3437692825066"/>
    <n v="2578.3558846373867"/>
    <m/>
    <s v="East Asia &amp; Pacific"/>
    <s v="Lower middle income"/>
    <m/>
    <x v="1"/>
    <s v="SIDS"/>
    <s v=""/>
    <s v="FCAC"/>
    <m/>
    <x v="0"/>
    <m/>
    <x v="3"/>
    <n v="0"/>
    <s v="LDC"/>
    <x v="1"/>
    <x v="0"/>
    <s v=""/>
  </r>
  <r>
    <s v="Vanuatu"/>
    <n v="2870"/>
    <n v="-2.1943400424174766"/>
    <n v="183.60870722004137"/>
    <n v="0"/>
    <n v="58.801157799249467"/>
    <n v="240.21552497687335"/>
    <m/>
    <s v="East Asia &amp; Pacific"/>
    <s v="Lower middle income"/>
    <m/>
    <x v="1"/>
    <s v="SIDS"/>
    <s v=""/>
    <m/>
    <m/>
    <x v="0"/>
    <m/>
    <x v="3"/>
    <n v="0"/>
    <s v="LDC"/>
    <x v="1"/>
    <x v="0"/>
    <s v=""/>
  </r>
  <r>
    <s v="Iraq"/>
    <n v="4750"/>
    <n v="0"/>
    <n v="1668.9353744729042"/>
    <n v="0"/>
    <n v="2557.4757547019126"/>
    <n v="4226.4111291748168"/>
    <m/>
    <s v="Middle East &amp; North Africa"/>
    <s v="Lower middle income"/>
    <m/>
    <x v="0"/>
    <s v=""/>
    <s v=""/>
    <m/>
    <m/>
    <x v="0"/>
    <m/>
    <x v="3"/>
    <n v="0"/>
    <s v=""/>
    <x v="0"/>
    <x v="0"/>
    <s v=""/>
  </r>
  <r>
    <s v="Egypt"/>
    <n v="2720"/>
    <n v="16679.513882332591"/>
    <n v="1144.5471047672909"/>
    <n v="17028.694691004155"/>
    <n v="19610.370942380847"/>
    <n v="54463.12662048488"/>
    <m/>
    <s v="Middle East &amp; North Africa"/>
    <s v="Lower middle income"/>
    <m/>
    <x v="0"/>
    <s v=""/>
    <s v=""/>
    <m/>
    <m/>
    <x v="0"/>
    <m/>
    <x v="3"/>
    <n v="0"/>
    <s v=""/>
    <x v="0"/>
    <x v="0"/>
    <s v=""/>
  </r>
  <r>
    <s v="Sri Lanka"/>
    <n v="2580"/>
    <n v="5743.7512890995367"/>
    <n v="1285.479974321559"/>
    <n v="7472.1329938936688"/>
    <n v="5139.9386574481459"/>
    <n v="19641.302914762909"/>
    <m/>
    <s v="South Asia"/>
    <s v="Lower middle income"/>
    <m/>
    <x v="0"/>
    <s v=""/>
    <s v=""/>
    <m/>
    <m/>
    <x v="0"/>
    <m/>
    <x v="3"/>
    <n v="0"/>
    <s v=""/>
    <x v="0"/>
    <x v="0"/>
    <s v=""/>
  </r>
  <r>
    <s v="Mongolia"/>
    <n v="2340"/>
    <n v="905.81461430280206"/>
    <n v="523.60954588136428"/>
    <n v="-175.30598313896525"/>
    <n v="2431.2987963569935"/>
    <n v="3685.4169734021943"/>
    <m/>
    <s v="East Asia &amp; Pacific"/>
    <s v="Lower middle income"/>
    <m/>
    <x v="0"/>
    <s v=""/>
    <s v="LLDC"/>
    <m/>
    <m/>
    <x v="0"/>
    <m/>
    <x v="3"/>
    <n v="0"/>
    <s v=""/>
    <x v="0"/>
    <x v="1"/>
    <s v=""/>
  </r>
  <r>
    <s v="Congo, Rep."/>
    <n v="2200"/>
    <n v="135.8405864354086"/>
    <n v="505.81744661868078"/>
    <n v="-789.75483054851634"/>
    <n v="1720.4291765408746"/>
    <n v="1572.3323790464476"/>
    <m/>
    <s v="Sub-Saharan Africa"/>
    <s v="Lower middle income"/>
    <s v="HIPC"/>
    <x v="0"/>
    <s v=""/>
    <s v=""/>
    <m/>
    <m/>
    <x v="0"/>
    <m/>
    <x v="3"/>
    <s v="HIPC"/>
    <s v=""/>
    <x v="0"/>
    <x v="0"/>
    <s v=""/>
  </r>
  <r>
    <s v="Philippines"/>
    <n v="2190"/>
    <n v="16898.561780110322"/>
    <n v="220.12299800485056"/>
    <n v="0"/>
    <n v="22424.305690028876"/>
    <n v="39542.990468144053"/>
    <m/>
    <s v="East Asia &amp; Pacific"/>
    <s v="Lower middle income"/>
    <m/>
    <x v="0"/>
    <s v=""/>
    <s v=""/>
    <m/>
    <m/>
    <x v="0"/>
    <m/>
    <x v="3"/>
    <n v="0"/>
    <s v=""/>
    <x v="0"/>
    <x v="0"/>
    <s v=""/>
  </r>
  <r>
    <s v="Bhutan"/>
    <n v="2210"/>
    <n v="163.70020985674967"/>
    <n v="356.70028324996878"/>
    <n v="419.38586761887086"/>
    <n v="37.122879147465618"/>
    <n v="976.90923987305484"/>
    <m/>
    <s v="South Asia"/>
    <s v="Lower middle income"/>
    <m/>
    <x v="1"/>
    <s v=""/>
    <s v="LLDC"/>
    <m/>
    <m/>
    <x v="0"/>
    <m/>
    <x v="3"/>
    <n v="0"/>
    <s v="LDC"/>
    <x v="0"/>
    <x v="1"/>
    <s v=""/>
  </r>
  <r>
    <s v="Kiribati"/>
    <n v="2100"/>
    <n v="0"/>
    <n v="129.75355251494159"/>
    <n v="0"/>
    <n v="-1.1835505020127528"/>
    <n v="128.57000201292882"/>
    <m/>
    <s v="East Asia &amp; Pacific"/>
    <s v="Lower middle income"/>
    <m/>
    <x v="1"/>
    <s v="SIDS"/>
    <s v=""/>
    <m/>
    <m/>
    <x v="0"/>
    <m/>
    <x v="3"/>
    <n v="0"/>
    <s v="LDC"/>
    <x v="1"/>
    <x v="0"/>
    <s v=""/>
  </r>
  <r>
    <s v="Bolivia"/>
    <n v="1960"/>
    <n v="316.43543633794815"/>
    <n v="1282.9075165192899"/>
    <n v="779.52764154548356"/>
    <n v="1314.3965075084745"/>
    <n v="3693.2671019111958"/>
    <m/>
    <s v="Latin America &amp; Caribbean"/>
    <s v="Lower middle income"/>
    <s v="HIPC"/>
    <x v="0"/>
    <s v=""/>
    <s v="LLDC"/>
    <m/>
    <m/>
    <x v="0"/>
    <m/>
    <x v="3"/>
    <s v="HIPC"/>
    <s v=""/>
    <x v="0"/>
    <x v="1"/>
    <s v=""/>
  </r>
  <r>
    <s v="Honduras"/>
    <n v="2030"/>
    <n v="2109.0054539336656"/>
    <n v="1356.4204005867682"/>
    <n v="1967.6179284270825"/>
    <n v="3488.2233213035056"/>
    <n v="8921.267104251021"/>
    <m/>
    <s v="Latin America &amp; Caribbean"/>
    <s v="Lower middle income"/>
    <s v="HIPC"/>
    <x v="0"/>
    <s v=""/>
    <s v=""/>
    <m/>
    <m/>
    <x v="0"/>
    <m/>
    <x v="3"/>
    <s v="HIPC"/>
    <s v=""/>
    <x v="0"/>
    <x v="0"/>
    <s v=""/>
  </r>
  <r>
    <s v="Moldova"/>
    <n v="1980"/>
    <n v="693.10729362355846"/>
    <n v="845.76996207115633"/>
    <n v="897.58488206963875"/>
    <n v="1821.2728059428593"/>
    <n v="4257.7349437072126"/>
    <m/>
    <s v="Europe &amp; Central Asia"/>
    <s v="Lower middle income"/>
    <m/>
    <x v="0"/>
    <s v=""/>
    <s v="LLDC"/>
    <m/>
    <m/>
    <x v="0"/>
    <m/>
    <x v="3"/>
    <n v="0"/>
    <s v=""/>
    <x v="0"/>
    <x v="1"/>
    <s v=""/>
  </r>
  <r>
    <s v="Nicaragua"/>
    <n v="1540"/>
    <n v="1272.5732227417207"/>
    <n v="1879.4622765880897"/>
    <n v="11748.046474709794"/>
    <n v="2405.6938639931504"/>
    <n v="17305.775838032754"/>
    <m/>
    <s v="Latin America &amp; Caribbean"/>
    <s v="Lower middle income"/>
    <s v="HIPC"/>
    <x v="0"/>
    <s v=""/>
    <s v=""/>
    <m/>
    <m/>
    <x v="0"/>
    <m/>
    <x v="3"/>
    <s v="HIPC"/>
    <s v=""/>
    <x v="0"/>
    <x v="0"/>
    <s v=""/>
  </r>
  <r>
    <s v="Uzbekistan"/>
    <n v="1510"/>
    <n v="155.59027072924465"/>
    <n v="293.98995997363767"/>
    <n v="3801.5347739464792"/>
    <n v="845.09557938671753"/>
    <n v="5096.2105840360791"/>
    <m/>
    <s v="Europe &amp; Central Asia"/>
    <s v="Lower middle income"/>
    <m/>
    <x v="0"/>
    <s v=""/>
    <s v="LLDC"/>
    <m/>
    <m/>
    <x v="0"/>
    <m/>
    <x v="3"/>
    <n v="0"/>
    <s v=""/>
    <x v="0"/>
    <x v="1"/>
    <s v=""/>
  </r>
  <r>
    <s v="Papua New Guinea"/>
    <n v="1480"/>
    <n v="8.3702586855870074"/>
    <n v="1993.5313070819125"/>
    <n v="0"/>
    <n v="3894.7371306766136"/>
    <n v="5896.6386964441135"/>
    <m/>
    <s v="East Asia &amp; Pacific"/>
    <s v="Lower middle income"/>
    <m/>
    <x v="0"/>
    <s v="SIDS"/>
    <s v=""/>
    <m/>
    <m/>
    <x v="0"/>
    <m/>
    <x v="3"/>
    <n v="0"/>
    <s v=""/>
    <x v="1"/>
    <x v="0"/>
    <s v=""/>
  </r>
  <r>
    <s v="India"/>
    <n v="1450"/>
    <n v="143439.68728260059"/>
    <n v="9445.3517432375993"/>
    <n v="347369.80913045933"/>
    <n v="96193.739956153644"/>
    <n v="596448.58811245114"/>
    <m/>
    <s v="South Asia"/>
    <s v="Lower middle income"/>
    <m/>
    <x v="0"/>
    <s v=""/>
    <s v=""/>
    <m/>
    <m/>
    <x v="1"/>
    <m/>
    <x v="3"/>
    <n v="0"/>
    <s v=""/>
    <x v="0"/>
    <x v="0"/>
    <s v="G20"/>
  </r>
  <r>
    <s v="Ghana"/>
    <n v="1420"/>
    <n v="3105.767824361802"/>
    <n v="2659.9553066248386"/>
    <n v="0"/>
    <n v="1431.6829850855509"/>
    <n v="7197.4061160721913"/>
    <m/>
    <s v="Sub-Saharan Africa"/>
    <s v="Lower middle income"/>
    <s v="HIPC"/>
    <x v="0"/>
    <s v=""/>
    <s v=""/>
    <m/>
    <m/>
    <x v="0"/>
    <m/>
    <x v="3"/>
    <s v="HIPC"/>
    <s v=""/>
    <x v="0"/>
    <x v="0"/>
    <s v=""/>
  </r>
  <r>
    <s v="Sao Tome &amp; Principe"/>
    <n v="1240"/>
    <n v="28.508369963128924"/>
    <n v="161.13666047574128"/>
    <n v="0"/>
    <n v="26.560514458362658"/>
    <n v="216.20554489723287"/>
    <m/>
    <s v="Sub-Saharan Africa"/>
    <s v="Lower middle income"/>
    <s v="HIPC"/>
    <x v="1"/>
    <s v="SIDS"/>
    <s v=""/>
    <m/>
    <m/>
    <x v="0"/>
    <m/>
    <x v="3"/>
    <s v="HIPC"/>
    <s v="LDC"/>
    <x v="1"/>
    <x v="0"/>
    <s v=""/>
  </r>
  <r>
    <s v="Sudan"/>
    <n v="1380"/>
    <n v="204.1651442757188"/>
    <n v="2214.9999216999886"/>
    <n v="0"/>
    <n v="1888.2588330824008"/>
    <n v="4307.423899058108"/>
    <m/>
    <s v="Sub-Saharan Africa"/>
    <s v="Lower middle income"/>
    <s v="HIPC"/>
    <x v="1"/>
    <s v=""/>
    <s v=""/>
    <m/>
    <m/>
    <x v="0"/>
    <m/>
    <x v="3"/>
    <s v="HIPC"/>
    <s v="LDC"/>
    <x v="0"/>
    <x v="0"/>
    <s v=""/>
  </r>
  <r>
    <s v="Nigeria"/>
    <n v="1260"/>
    <n v="907.58575600223662"/>
    <n v="4487.9165052029766"/>
    <n v="0"/>
    <n v="24628.210849868527"/>
    <n v="30023.713111073739"/>
    <m/>
    <s v="Sub-Saharan Africa"/>
    <s v="Lower middle income"/>
    <m/>
    <x v="0"/>
    <s v=""/>
    <s v=""/>
    <m/>
    <m/>
    <x v="0"/>
    <m/>
    <x v="3"/>
    <n v="0"/>
    <s v=""/>
    <x v="0"/>
    <x v="0"/>
    <s v=""/>
  </r>
  <r>
    <s v="Djibouti"/>
    <n v="0"/>
    <n v="0"/>
    <n v="0"/>
    <n v="0"/>
    <n v="0"/>
    <n v="0"/>
    <m/>
    <s v="Middle East &amp; North Africa"/>
    <s v="Lower middle income"/>
    <m/>
    <x v="1"/>
    <s v=""/>
    <s v=""/>
    <m/>
    <m/>
    <x v="0"/>
    <m/>
    <x v="3"/>
    <n v="0"/>
    <s v="LDC"/>
    <x v="0"/>
    <x v="0"/>
    <s v=""/>
  </r>
  <r>
    <s v="Vietnam"/>
    <n v="1390"/>
    <n v="2183.0027685407968"/>
    <n v="7489.9494065681347"/>
    <n v="0"/>
    <n v="12498.822969435561"/>
    <n v="22171.775144544492"/>
    <m/>
    <s v="East Asia &amp; Pacific"/>
    <s v="Lower middle income"/>
    <m/>
    <x v="0"/>
    <s v=""/>
    <s v=""/>
    <m/>
    <m/>
    <x v="0"/>
    <m/>
    <x v="3"/>
    <n v="0"/>
    <s v=""/>
    <x v="0"/>
    <x v="0"/>
    <s v=""/>
  </r>
  <r>
    <s v="Cameroon"/>
    <n v="1150"/>
    <n v="15.463513473724484"/>
    <n v="1720.1942561018163"/>
    <n v="3125.2999564383481"/>
    <n v="687.90334956662014"/>
    <n v="5548.8610755805084"/>
    <m/>
    <s v="Sub-Saharan Africa"/>
    <s v="Lower middle income"/>
    <s v="HIPC"/>
    <x v="0"/>
    <s v=""/>
    <s v=""/>
    <m/>
    <m/>
    <x v="0"/>
    <m/>
    <x v="3"/>
    <s v="HIPC"/>
    <s v=""/>
    <x v="0"/>
    <x v="0"/>
    <s v=""/>
  </r>
  <r>
    <s v="Lesotho"/>
    <n v="1250"/>
    <n v="14.042036263626807"/>
    <n v="655.30954161902991"/>
    <n v="169.82544609472799"/>
    <n v="771.53762726389118"/>
    <n v="1610.714651241276"/>
    <m/>
    <s v="Sub-Saharan Africa"/>
    <s v="Lower middle income"/>
    <m/>
    <x v="1"/>
    <s v=""/>
    <s v="LLDC"/>
    <m/>
    <m/>
    <x v="0"/>
    <m/>
    <x v="3"/>
    <n v="0"/>
    <s v="LDC"/>
    <x v="0"/>
    <x v="1"/>
    <s v=""/>
  </r>
  <r>
    <s v="Zambia"/>
    <n v="1180"/>
    <n v="348.66343343100147"/>
    <n v="1970.532144159293"/>
    <n v="2168.5570616687969"/>
    <n v="617.30032799154594"/>
    <n v="5105.0529672506373"/>
    <m/>
    <s v="Sub-Saharan Africa"/>
    <s v="Lower middle income"/>
    <s v="HIPC"/>
    <x v="1"/>
    <s v=""/>
    <s v="LLDC"/>
    <m/>
    <m/>
    <x v="0"/>
    <m/>
    <x v="3"/>
    <s v="HIPC"/>
    <s v="LDC"/>
    <x v="0"/>
    <x v="1"/>
    <s v=""/>
  </r>
  <r>
    <s v="Laos"/>
    <n v="1090"/>
    <n v="554.27259931332435"/>
    <n v="678.31978999098931"/>
    <n v="325.28794819885411"/>
    <n v="533.20343598732131"/>
    <n v="2091.083773490489"/>
    <m/>
    <s v="East Asia &amp; Pacific"/>
    <s v="Lower middle income"/>
    <m/>
    <x v="1"/>
    <s v=""/>
    <s v="LLDC"/>
    <m/>
    <m/>
    <x v="0"/>
    <m/>
    <x v="3"/>
    <n v="0"/>
    <s v="LDC"/>
    <x v="0"/>
    <x v="1"/>
    <s v=""/>
  </r>
  <r>
    <s v="Pakistan"/>
    <n v="1140"/>
    <n v="12967.394621918265"/>
    <n v="7288.0955495758662"/>
    <n v="16246.073676680775"/>
    <n v="13289.151836482199"/>
    <n v="49790.715684657102"/>
    <m/>
    <s v="South Asia"/>
    <s v="Lower middle income"/>
    <m/>
    <x v="0"/>
    <s v=""/>
    <s v=""/>
    <m/>
    <m/>
    <x v="0"/>
    <m/>
    <x v="3"/>
    <n v="0"/>
    <s v=""/>
    <x v="0"/>
    <x v="0"/>
    <s v=""/>
  </r>
  <r>
    <s v="Solomon Islands"/>
    <n v="1120"/>
    <n v="-4.5874229588172648"/>
    <n v="710.34447858186888"/>
    <n v="0"/>
    <n v="90.054082417745406"/>
    <n v="795.811138040797"/>
    <m/>
    <s v="East Asia &amp; Pacific"/>
    <s v="Lower middle income"/>
    <m/>
    <x v="1"/>
    <s v="SIDS"/>
    <s v=""/>
    <s v="FCAC"/>
    <m/>
    <x v="0"/>
    <m/>
    <x v="3"/>
    <n v="0"/>
    <s v="LDC"/>
    <x v="1"/>
    <x v="0"/>
    <s v=""/>
  </r>
  <r>
    <s v="Cote d'Ivoire"/>
    <n v="1140"/>
    <n v="239.34966453687653"/>
    <n v="0"/>
    <n v="0"/>
    <n v="337.77062924634799"/>
    <n v="577.1202937832245"/>
    <m/>
    <s v="Sub-Saharan Africa"/>
    <s v="Lower middle income"/>
    <s v="HIPC"/>
    <x v="0"/>
    <s v=""/>
    <s v=""/>
    <s v="FCAC"/>
    <m/>
    <x v="0"/>
    <m/>
    <x v="3"/>
    <s v="HIPC"/>
    <s v=""/>
    <x v="0"/>
    <x v="0"/>
    <s v=""/>
  </r>
  <r>
    <s v="Senegal"/>
    <n v="1030"/>
    <n v="577.61648684566012"/>
    <n v="2605.4216659572439"/>
    <n v="1574.7605040969606"/>
    <n v="236.77791364815027"/>
    <n v="4994.5765705480144"/>
    <m/>
    <s v="Sub-Saharan Africa"/>
    <s v="Lower middle income"/>
    <s v="HIPC"/>
    <x v="1"/>
    <s v=""/>
    <s v=""/>
    <m/>
    <m/>
    <x v="0"/>
    <m/>
    <x v="3"/>
    <s v="HIPC"/>
    <s v="LDC"/>
    <x v="0"/>
    <x v="0"/>
    <s v=""/>
  </r>
  <r>
    <s v="Yemen"/>
    <n v="1110"/>
    <n v="-43.289763818665449"/>
    <n v="972.16858464564768"/>
    <n v="0"/>
    <n v="918.46383048078008"/>
    <n v="1847.3426513077625"/>
    <m/>
    <s v="Middle East &amp; North Africa"/>
    <s v="Lower middle income"/>
    <m/>
    <x v="1"/>
    <s v=""/>
    <s v=""/>
    <s v="FCAC"/>
    <m/>
    <x v="0"/>
    <m/>
    <x v="3"/>
    <n v="0"/>
    <s v="LDC"/>
    <x v="0"/>
    <x v="0"/>
    <s v=""/>
  </r>
  <r>
    <s v="Myanmar"/>
    <n v="0"/>
    <n v="0"/>
    <n v="0"/>
    <n v="0"/>
    <n v="0"/>
    <n v="0"/>
    <m/>
    <s v="East Asia &amp; Pacific"/>
    <s v="Low income"/>
    <m/>
    <x v="1"/>
    <s v=""/>
    <s v=""/>
    <s v="FCAC"/>
    <m/>
    <x v="0"/>
    <m/>
    <x v="4"/>
    <n v="0"/>
    <s v="LDC"/>
    <x v="0"/>
    <x v="0"/>
    <s v=""/>
  </r>
  <r>
    <s v="Somalia"/>
    <n v="0"/>
    <n v="0"/>
    <n v="0"/>
    <n v="0"/>
    <n v="0"/>
    <n v="0"/>
    <m/>
    <s v="Sub-Saharan Africa"/>
    <s v="Low income"/>
    <s v="HIPC"/>
    <x v="1"/>
    <s v=""/>
    <s v=""/>
    <m/>
    <m/>
    <x v="0"/>
    <m/>
    <x v="4"/>
    <s v="HIPC"/>
    <s v="LDC"/>
    <x v="0"/>
    <x v="0"/>
    <s v=""/>
  </r>
  <r>
    <s v="Korea, Dem. Rep."/>
    <n v="0"/>
    <n v="0"/>
    <n v="0"/>
    <n v="0"/>
    <n v="0"/>
    <n v="0"/>
    <m/>
    <s v="East Asia &amp; Pacific"/>
    <s v="Low income"/>
    <m/>
    <x v="0"/>
    <s v=""/>
    <s v=""/>
    <m/>
    <m/>
    <x v="0"/>
    <m/>
    <x v="4"/>
    <n v="0"/>
    <s v=""/>
    <x v="0"/>
    <x v="0"/>
    <s v=""/>
  </r>
  <r>
    <s v="Mauritania"/>
    <n v="980"/>
    <n v="143.73365320276301"/>
    <n v="932.34653115430581"/>
    <n v="782.56454778706552"/>
    <n v="405.93492818104164"/>
    <n v="2264.5796603251761"/>
    <m/>
    <s v="Sub-Saharan Africa"/>
    <s v="Low income"/>
    <s v="HIPC"/>
    <x v="1"/>
    <s v=""/>
    <s v=""/>
    <m/>
    <m/>
    <x v="0"/>
    <m/>
    <x v="4"/>
    <s v="HIPC"/>
    <s v="LDC"/>
    <x v="0"/>
    <x v="0"/>
    <s v=""/>
  </r>
  <r>
    <s v="Kyrgyz Republic"/>
    <n v="900"/>
    <n v="609.43698434925204"/>
    <n v="895.98882124079125"/>
    <n v="18.972379009910412"/>
    <n v="2208.190510421286"/>
    <n v="3732.5886950212398"/>
    <m/>
    <s v="Europe &amp; Central Asia"/>
    <s v="Low income"/>
    <m/>
    <x v="0"/>
    <s v=""/>
    <s v="LLDC"/>
    <m/>
    <m/>
    <x v="0"/>
    <m/>
    <x v="4"/>
    <n v="0"/>
    <s v=""/>
    <x v="0"/>
    <x v="1"/>
    <s v=""/>
  </r>
  <r>
    <s v="Tajikistan"/>
    <n v="780"/>
    <n v="87.719971141343748"/>
    <n v="604.37066361622351"/>
    <n v="58.992468363824848"/>
    <n v="3117.3774434080296"/>
    <n v="3868.4605465294217"/>
    <m/>
    <s v="Europe &amp; Central Asia"/>
    <s v="Low income"/>
    <m/>
    <x v="0"/>
    <s v=""/>
    <s v="LLDC"/>
    <m/>
    <m/>
    <x v="0"/>
    <m/>
    <x v="4"/>
    <n v="0"/>
    <s v=""/>
    <x v="0"/>
    <x v="1"/>
    <s v=""/>
  </r>
  <r>
    <s v="Cambodia"/>
    <n v="800"/>
    <n v="1194.0914842805607"/>
    <n v="1866.8076487008968"/>
    <n v="399.00025076950828"/>
    <n v="817.96135965608107"/>
    <n v="4277.8607434070473"/>
    <m/>
    <s v="East Asia &amp; Pacific"/>
    <s v="Low income"/>
    <m/>
    <x v="1"/>
    <s v=""/>
    <s v=""/>
    <m/>
    <m/>
    <x v="0"/>
    <m/>
    <x v="4"/>
    <n v="0"/>
    <s v="LDC"/>
    <x v="0"/>
    <x v="0"/>
    <s v=""/>
  </r>
  <r>
    <s v="Kenya"/>
    <n v="810"/>
    <n v="5305.4669463942728"/>
    <n v="6379.0791030804648"/>
    <n v="0"/>
    <n v="1220.5951699170323"/>
    <n v="12905.141219391771"/>
    <m/>
    <s v="Sub-Saharan Africa"/>
    <s v="Low income"/>
    <m/>
    <x v="0"/>
    <s v=""/>
    <s v=""/>
    <m/>
    <m/>
    <x v="0"/>
    <m/>
    <x v="4"/>
    <n v="0"/>
    <s v=""/>
    <x v="0"/>
    <x v="0"/>
    <s v=""/>
  </r>
  <r>
    <s v="Bangladesh"/>
    <n v="770"/>
    <n v="8663.5587370220255"/>
    <n v="4245.4433555275727"/>
    <n v="16338.062607331251"/>
    <n v="12861.380244514394"/>
    <n v="42108.444944395247"/>
    <m/>
    <s v="South Asia"/>
    <s v="Low income"/>
    <m/>
    <x v="1"/>
    <s v=""/>
    <s v=""/>
    <m/>
    <m/>
    <x v="0"/>
    <m/>
    <x v="4"/>
    <n v="0"/>
    <s v="LDC"/>
    <x v="0"/>
    <x v="0"/>
    <s v=""/>
  </r>
  <r>
    <s v="Benin"/>
    <n v="720"/>
    <n v="915.80659644882292"/>
    <n v="1709.6871106322114"/>
    <n v="0"/>
    <n v="291.0924612417266"/>
    <n v="2916.5861683227608"/>
    <m/>
    <s v="Sub-Saharan Africa"/>
    <s v="Low income"/>
    <s v="HIPC"/>
    <x v="1"/>
    <s v=""/>
    <s v=""/>
    <m/>
    <m/>
    <x v="0"/>
    <m/>
    <x v="4"/>
    <s v="HIPC"/>
    <s v="LDC"/>
    <x v="0"/>
    <x v="0"/>
    <s v=""/>
  </r>
  <r>
    <s v="Comoros"/>
    <n v="830"/>
    <n v="-1.5318355929173395"/>
    <n v="128.19955601249049"/>
    <n v="0"/>
    <n v="15.974374898262077"/>
    <n v="142.64209531783521"/>
    <m/>
    <s v="Sub-Saharan Africa"/>
    <s v="Low income"/>
    <s v="HIPC"/>
    <x v="1"/>
    <s v="SIDS"/>
    <s v=""/>
    <m/>
    <m/>
    <x v="0"/>
    <m/>
    <x v="4"/>
    <s v="HIPC"/>
    <s v="LDC"/>
    <x v="1"/>
    <x v="0"/>
    <s v=""/>
  </r>
  <r>
    <s v="Chad"/>
    <n v="730"/>
    <n v="1.5974533043459342"/>
    <n v="1133.4912695170551"/>
    <n v="0"/>
    <n v="195.54854276411348"/>
    <n v="1330.6372655855146"/>
    <m/>
    <s v="Sub-Saharan Africa"/>
    <s v="Low income"/>
    <s v="HIPC"/>
    <x v="1"/>
    <s v=""/>
    <s v="LLDC"/>
    <m/>
    <m/>
    <x v="0"/>
    <m/>
    <x v="4"/>
    <s v="HIPC"/>
    <s v="LDC"/>
    <x v="0"/>
    <x v="1"/>
    <s v=""/>
  </r>
  <r>
    <s v="Haiti"/>
    <n v="700"/>
    <n v="209.44869180244208"/>
    <n v="3477.5572300505037"/>
    <n v="0"/>
    <n v="1661.9487455103585"/>
    <n v="5348.9546673633049"/>
    <m/>
    <s v="Latin America &amp; Caribbean"/>
    <s v="Low income"/>
    <s v="HIPC"/>
    <x v="1"/>
    <s v="SIDS"/>
    <s v=""/>
    <s v="FCAC"/>
    <m/>
    <x v="0"/>
    <m/>
    <x v="4"/>
    <s v="HIPC"/>
    <s v="LDC"/>
    <x v="1"/>
    <x v="0"/>
    <s v=""/>
  </r>
  <r>
    <s v="Zimbabwe"/>
    <n v="590"/>
    <n v="115.08194615485137"/>
    <n v="1594.493891605558"/>
    <n v="0"/>
    <n v="443.56588507293276"/>
    <n v="2153.1417228333421"/>
    <m/>
    <s v="Sub-Saharan Africa"/>
    <s v="Low income"/>
    <m/>
    <x v="0"/>
    <s v=""/>
    <s v="LLDC"/>
    <m/>
    <m/>
    <x v="0"/>
    <m/>
    <x v="4"/>
    <n v="0"/>
    <s v=""/>
    <x v="0"/>
    <x v="1"/>
    <s v=""/>
  </r>
  <r>
    <s v="Mali"/>
    <n v="670"/>
    <n v="169.66748587580781"/>
    <n v="2878.7756874668262"/>
    <n v="581.88990357741955"/>
    <n v="373.77743512845558"/>
    <n v="4004.1105120485095"/>
    <m/>
    <s v="Sub-Saharan Africa"/>
    <s v="Low income"/>
    <s v="HIPC"/>
    <x v="1"/>
    <s v=""/>
    <s v="LLDC"/>
    <m/>
    <m/>
    <x v="0"/>
    <m/>
    <x v="4"/>
    <s v="HIPC"/>
    <s v="LDC"/>
    <x v="0"/>
    <x v="1"/>
    <s v=""/>
  </r>
  <r>
    <s v="Guinea-Bissau"/>
    <n v="570"/>
    <n v="3.3360833255998035"/>
    <n v="299.07565883834923"/>
    <n v="0"/>
    <n v="18.327624021170742"/>
    <n v="320.73936618511976"/>
    <m/>
    <s v="Sub-Saharan Africa"/>
    <s v="Low income"/>
    <s v="HIPC"/>
    <x v="1"/>
    <s v="SIDS"/>
    <s v=""/>
    <s v="FCAC"/>
    <m/>
    <x v="0"/>
    <m/>
    <x v="4"/>
    <s v="HIPC"/>
    <s v="LDC"/>
    <x v="1"/>
    <x v="0"/>
    <s v=""/>
  </r>
  <r>
    <s v="Burkina Faso"/>
    <n v="620"/>
    <n v="1135.3976386522368"/>
    <n v="2436.591319495983"/>
    <n v="932.5897421028393"/>
    <n v="30.130735373526353"/>
    <n v="4534.7094356245852"/>
    <m/>
    <s v="Sub-Saharan Africa"/>
    <s v="Low income"/>
    <s v="HIPC"/>
    <x v="1"/>
    <s v=""/>
    <s v="LLDC"/>
    <m/>
    <m/>
    <x v="0"/>
    <m/>
    <x v="4"/>
    <s v="HIPC"/>
    <s v="LDC"/>
    <x v="0"/>
    <x v="1"/>
    <s v=""/>
  </r>
  <r>
    <s v="Rwanda"/>
    <n v="560"/>
    <n v="137.43158625616056"/>
    <n v="2813.3222504945052"/>
    <n v="400.07461482291365"/>
    <n v="222.32653312992272"/>
    <n v="3573.1549847035021"/>
    <m/>
    <s v="Sub-Saharan Africa"/>
    <s v="Low income"/>
    <s v="HIPC"/>
    <x v="1"/>
    <s v=""/>
    <s v="LLDC"/>
    <m/>
    <m/>
    <x v="0"/>
    <m/>
    <x v="4"/>
    <s v="HIPC"/>
    <s v="LDC"/>
    <x v="0"/>
    <x v="1"/>
    <s v=""/>
  </r>
  <r>
    <s v="Togo"/>
    <n v="470"/>
    <n v="449.16893539335712"/>
    <n v="1352.6963403377285"/>
    <n v="205.67035258077692"/>
    <n v="120.47599576737439"/>
    <n v="2128.0116240792372"/>
    <m/>
    <s v="Sub-Saharan Africa"/>
    <s v="Low income"/>
    <s v="HIPC"/>
    <x v="1"/>
    <s v=""/>
    <s v=""/>
    <s v="FCAC"/>
    <m/>
    <x v="0"/>
    <m/>
    <x v="4"/>
    <s v="HIPC"/>
    <s v="LDC"/>
    <x v="0"/>
    <x v="0"/>
    <s v=""/>
  </r>
  <r>
    <s v="Nepal"/>
    <n v="610"/>
    <n v="1388.4911764439805"/>
    <n v="1612.1675315865209"/>
    <n v="3448.198403122517"/>
    <n v="4268.0770606641245"/>
    <n v="10716.934171817142"/>
    <m/>
    <s v="South Asia"/>
    <s v="Low income"/>
    <m/>
    <x v="1"/>
    <s v=""/>
    <s v="LLDC"/>
    <s v="FCAC"/>
    <m/>
    <x v="0"/>
    <m/>
    <x v="4"/>
    <n v="0"/>
    <s v="LDC"/>
    <x v="0"/>
    <x v="1"/>
    <s v=""/>
  </r>
  <r>
    <s v="Tanzania"/>
    <n v="540"/>
    <n v="737.82601176971968"/>
    <n v="7215.3726811054039"/>
    <n v="4800.7562214398185"/>
    <n v="1387.1740895357502"/>
    <n v="14141.129003850692"/>
    <m/>
    <s v="Sub-Saharan Africa"/>
    <s v="Low income"/>
    <s v="HIPC"/>
    <x v="1"/>
    <s v=""/>
    <s v=""/>
    <m/>
    <m/>
    <x v="0"/>
    <m/>
    <x v="4"/>
    <s v="HIPC"/>
    <s v="LDC"/>
    <x v="0"/>
    <x v="0"/>
    <s v=""/>
  </r>
  <r>
    <s v="Uganda"/>
    <n v="470"/>
    <n v="2552.5035250163896"/>
    <n v="4598.0106975376457"/>
    <n v="1637.4097521177307"/>
    <n v="1352.8393686831894"/>
    <n v="10140.763343354954"/>
    <m/>
    <s v="Sub-Saharan Africa"/>
    <s v="Low income"/>
    <s v="HIPC"/>
    <x v="1"/>
    <s v=""/>
    <s v="LLDC"/>
    <m/>
    <m/>
    <x v="0"/>
    <m/>
    <x v="4"/>
    <s v="HIPC"/>
    <s v="LDC"/>
    <x v="0"/>
    <x v="1"/>
    <s v=""/>
  </r>
  <r>
    <s v="Gambia"/>
    <n v="510"/>
    <n v="4.8555734490894737"/>
    <n v="394.95506834987469"/>
    <n v="54.510482722611385"/>
    <n v="137.83452226759624"/>
    <n v="592.1556467891719"/>
    <m/>
    <s v="Sub-Saharan Africa"/>
    <s v="Low income"/>
    <s v="HIPC"/>
    <x v="1"/>
    <s v=""/>
    <s v=""/>
    <m/>
    <m/>
    <x v="0"/>
    <m/>
    <x v="4"/>
    <s v="HIPC"/>
    <s v="LDC"/>
    <x v="0"/>
    <x v="0"/>
    <s v=""/>
  </r>
  <r>
    <s v="Central African Rep."/>
    <n v="500"/>
    <n v="14.712997307635373"/>
    <n v="841.31240997594148"/>
    <n v="0"/>
    <n v="33.302062342847954"/>
    <n v="889.32746962642489"/>
    <m/>
    <s v="Sub-Saharan Africa"/>
    <s v="Low income"/>
    <s v="HIPC"/>
    <x v="1"/>
    <s v=""/>
    <s v="LLDC"/>
    <s v="FCAC"/>
    <m/>
    <x v="0"/>
    <m/>
    <x v="4"/>
    <s v="HIPC"/>
    <s v="LDC"/>
    <x v="0"/>
    <x v="1"/>
    <s v=""/>
  </r>
  <r>
    <s v="Afghanistan"/>
    <n v="570"/>
    <n v="999.77989968522218"/>
    <n v="13473.540892336143"/>
    <n v="0"/>
    <n v="339.65325620366934"/>
    <n v="14812.974048225034"/>
    <m/>
    <s v="South Asia"/>
    <s v="Low income"/>
    <s v="HIPC"/>
    <x v="1"/>
    <s v=""/>
    <s v="LLDC"/>
    <s v="FCAC"/>
    <m/>
    <x v="0"/>
    <m/>
    <x v="4"/>
    <s v="HIPC"/>
    <s v="LDC"/>
    <x v="0"/>
    <x v="1"/>
    <s v=""/>
  </r>
  <r>
    <s v="Mozambique"/>
    <n v="450"/>
    <n v="386.87824535229049"/>
    <n v="5730.7925731260366"/>
    <n v="-1008.6467838484323"/>
    <n v="2402.0745885210158"/>
    <n v="7511.0986231509105"/>
    <m/>
    <s v="Sub-Saharan Africa"/>
    <s v="Low income"/>
    <s v="HIPC"/>
    <x v="1"/>
    <s v=""/>
    <s v=""/>
    <m/>
    <m/>
    <x v="0"/>
    <m/>
    <x v="4"/>
    <s v="HIPC"/>
    <s v="LDC"/>
    <x v="0"/>
    <x v="0"/>
    <s v=""/>
  </r>
  <r>
    <s v="Sierra Leone"/>
    <n v="480"/>
    <n v="314.12214536956958"/>
    <n v="1142.020102017111"/>
    <n v="-116.89197177854788"/>
    <n v="561.73287583274748"/>
    <n v="1900.9831514408802"/>
    <m/>
    <s v="Sub-Saharan Africa"/>
    <s v="Low income"/>
    <s v="HIPC"/>
    <x v="1"/>
    <s v=""/>
    <s v=""/>
    <s v="FCAC"/>
    <m/>
    <x v="0"/>
    <m/>
    <x v="4"/>
    <s v="HIPC"/>
    <s v="LDC"/>
    <x v="0"/>
    <x v="0"/>
    <s v=""/>
  </r>
  <r>
    <s v="Eritrea"/>
    <n v="390"/>
    <n v="4.4705580218193797"/>
    <n v="240.90019364029664"/>
    <n v="4.8993201672880318"/>
    <n v="17.174129516445607"/>
    <n v="267.44420134584965"/>
    <m/>
    <s v="Sub-Saharan Africa"/>
    <s v="Low income"/>
    <s v="HIPC"/>
    <x v="1"/>
    <s v=""/>
    <s v=""/>
    <m/>
    <m/>
    <x v="0"/>
    <m/>
    <x v="4"/>
    <s v="HIPC"/>
    <s v="LDC"/>
    <x v="0"/>
    <x v="0"/>
    <s v=""/>
  </r>
  <r>
    <s v="Guinea"/>
    <n v="410"/>
    <n v="-67.280024452113011"/>
    <n v="482.30796320280427"/>
    <n v="0"/>
    <n v="563.02419655925155"/>
    <n v="978.05213530994274"/>
    <m/>
    <s v="Sub-Saharan Africa"/>
    <s v="Low income"/>
    <s v="HIPC"/>
    <x v="1"/>
    <s v=""/>
    <s v=""/>
    <m/>
    <m/>
    <x v="0"/>
    <m/>
    <x v="4"/>
    <s v="HIPC"/>
    <s v="LDC"/>
    <x v="0"/>
    <x v="0"/>
    <s v=""/>
  </r>
  <r>
    <s v="Madagascar"/>
    <n v="420"/>
    <n v="43.458419058547605"/>
    <n v="954.33137231437354"/>
    <n v="0"/>
    <n v="482.54728107784001"/>
    <n v="1480.3370724507613"/>
    <m/>
    <s v="Sub-Saharan Africa"/>
    <s v="Low income"/>
    <s v="HIPC"/>
    <x v="1"/>
    <s v=""/>
    <s v=""/>
    <m/>
    <m/>
    <x v="0"/>
    <m/>
    <x v="4"/>
    <s v="HIPC"/>
    <s v="LDC"/>
    <x v="0"/>
    <x v="0"/>
    <s v=""/>
  </r>
  <r>
    <s v="Ethiopia"/>
    <n v="340"/>
    <n v="3031.0537242384535"/>
    <n v="8620.7951293391543"/>
    <n v="1537.3887642460363"/>
    <n v="960.84838528526961"/>
    <n v="14150.086003108914"/>
    <m/>
    <s v="Sub-Saharan Africa"/>
    <s v="Low income"/>
    <s v="HIPC"/>
    <x v="1"/>
    <s v=""/>
    <s v="LLDC"/>
    <m/>
    <m/>
    <x v="0"/>
    <m/>
    <x v="4"/>
    <s v="HIPC"/>
    <s v="LDC"/>
    <x v="0"/>
    <x v="1"/>
    <s v=""/>
  </r>
  <r>
    <s v="Malawi"/>
    <n v="340"/>
    <n v="118.54159635286014"/>
    <n v="1629.913355858755"/>
    <n v="249.7012119817058"/>
    <n v="103.16762198786535"/>
    <n v="2101.3237861811863"/>
    <m/>
    <s v="Sub-Saharan Africa"/>
    <s v="Low income"/>
    <s v="HIPC"/>
    <x v="1"/>
    <s v=""/>
    <s v="LLDC"/>
    <m/>
    <m/>
    <x v="0"/>
    <m/>
    <x v="4"/>
    <s v="HIPC"/>
    <s v="LDC"/>
    <x v="0"/>
    <x v="1"/>
    <s v=""/>
  </r>
  <r>
    <s v="Niger"/>
    <n v="370"/>
    <n v="515.15198632370846"/>
    <n v="1557.2144571891179"/>
    <n v="0"/>
    <n v="745.15924708292721"/>
    <n v="2817.5256905957535"/>
    <m/>
    <s v="Sub-Saharan Africa"/>
    <s v="Low income"/>
    <s v="HIPC"/>
    <x v="1"/>
    <s v=""/>
    <s v="LLDC"/>
    <m/>
    <m/>
    <x v="0"/>
    <m/>
    <x v="4"/>
    <s v="HIPC"/>
    <s v="LDC"/>
    <x v="0"/>
    <x v="1"/>
    <s v=""/>
  </r>
  <r>
    <s v="Liberia"/>
    <n v="330"/>
    <n v="194.31269555373572"/>
    <n v="1812.3658502662718"/>
    <n v="-770.03652961148521"/>
    <n v="1254.5954769193729"/>
    <n v="2491.2374931278955"/>
    <m/>
    <s v="Sub-Saharan Africa"/>
    <s v="Low income"/>
    <s v="HIPC"/>
    <x v="1"/>
    <s v=""/>
    <s v=""/>
    <s v="FCAC"/>
    <m/>
    <x v="0"/>
    <m/>
    <x v="4"/>
    <s v="HIPC"/>
    <s v="LDC"/>
    <x v="0"/>
    <x v="0"/>
    <s v=""/>
  </r>
  <r>
    <s v="Burundi"/>
    <n v="220"/>
    <n v="13.677687823421582"/>
    <n v="1225.2054031159914"/>
    <n v="81.764336365527029"/>
    <n v="47.490524258217967"/>
    <n v="1368.1379515631579"/>
    <m/>
    <s v="Sub-Saharan Africa"/>
    <s v="Low income"/>
    <s v="HIPC"/>
    <x v="1"/>
    <s v=""/>
    <s v="LLDC"/>
    <s v="FCAC"/>
    <m/>
    <x v="0"/>
    <m/>
    <x v="4"/>
    <s v="HIPC"/>
    <s v="LDC"/>
    <x v="0"/>
    <x v="1"/>
    <s v=""/>
  </r>
  <r>
    <s v="Congo, Dem. Rep."/>
    <n v="200"/>
    <n v="12.041754047134525"/>
    <n v="11236.695869032146"/>
    <n v="188.7195157214785"/>
    <n v="1139.8475100416595"/>
    <n v="12577.304648842421"/>
    <m/>
    <s v="Sub-Saharan Africa"/>
    <s v="Low income"/>
    <s v="HIPC"/>
    <x v="1"/>
    <s v=""/>
    <s v=""/>
    <s v="FCAC"/>
    <m/>
    <x v="0"/>
    <m/>
    <x v="4"/>
    <s v="HIPC"/>
    <s v="LDC"/>
    <x v="0"/>
    <x v="0"/>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0.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2" cacheId="0"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S36:T40" firstHeaderRow="2" firstDataRow="2" firstDataCol="1"/>
  <pivotFields count="25">
    <pivotField showAll="0"/>
    <pivotField showAll="0" defaultSubtotal="0"/>
    <pivotField showAll="0"/>
    <pivotField showAll="0"/>
    <pivotField showAll="0"/>
    <pivotField dataField="1" showAll="0"/>
    <pivotField showAll="0"/>
    <pivotField showAll="0" defaultSubtotal="0"/>
    <pivotField showAll="0"/>
    <pivotField showAll="0"/>
    <pivotField axis="axisRow" showAll="0" defaultSubtotal="0">
      <items count="2">
        <item x="1"/>
        <item x="0"/>
      </items>
    </pivotField>
    <pivotField showAll="0"/>
    <pivotField showAll="0" defaultSubtotal="0"/>
    <pivotField showAll="0" defaultSubtotal="0"/>
    <pivotField showAll="0" defaultSubtotal="0"/>
    <pivotField showAll="0" defaultSubtotal="0"/>
    <pivotField showAll="0"/>
    <pivotField showAll="0"/>
    <pivotField showAll="0"/>
    <pivotField showAll="0"/>
    <pivotField showAll="0" defaultSubtotal="0"/>
    <pivotField showAll="0"/>
    <pivotField showAll="0"/>
    <pivotField showAll="0" defaultSubtotal="0"/>
    <pivotField showAll="0" defaultSubtotal="0"/>
  </pivotFields>
  <rowFields count="1">
    <field x="10"/>
  </rowFields>
  <rowItems count="3">
    <i>
      <x/>
    </i>
    <i>
      <x v="1"/>
    </i>
    <i t="grand">
      <x/>
    </i>
  </rowItems>
  <colItems count="1">
    <i/>
  </colItems>
  <dataFields count="1">
    <dataField name="Sum of Private international finance" fld="5" baseField="0" baseItem="0" numFmtId="3"/>
  </dataFields>
  <pivotTableStyleInfo name="PivotStyleLight16" showRowHeaders="1" showColHeaders="1" showRowStripes="0" showColStripes="0" showLastColumn="1"/>
</pivotTableDefinition>
</file>

<file path=xl/pivotTables/pivotTable10.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A1:B8" firstHeaderRow="2" firstDataRow="2" firstDataCol="1"/>
  <pivotFields count="24">
    <pivotField showAll="0"/>
    <pivotField numFmtId="164" showAll="0" defaultSubtotal="0"/>
    <pivotField dataField="1" showAll="0"/>
    <pivotField showAll="0"/>
    <pivotField showAll="0"/>
    <pivotField showAll="0"/>
    <pivotField showAll="0"/>
    <pivotField showAll="0" defaultSubtotal="0"/>
    <pivotField showAll="0"/>
    <pivotField showAll="0"/>
    <pivotField showAll="0" defaultSubtotal="0"/>
    <pivotField showAll="0"/>
    <pivotField showAll="0" defaultSubtotal="0"/>
    <pivotField showAll="0" defaultSubtotal="0"/>
    <pivotField showAll="0" defaultSubtotal="0"/>
    <pivotField showAll="0" defaultSubtotal="0"/>
    <pivotField showAll="0"/>
    <pivotField showAll="0"/>
    <pivotField axis="axisRow" showAll="0">
      <items count="6">
        <item x="1"/>
        <item x="0"/>
        <item x="4"/>
        <item x="3"/>
        <item x="2"/>
        <item t="default"/>
      </items>
    </pivotField>
    <pivotField showAll="0"/>
    <pivotField showAll="0" defaultSubtotal="0"/>
    <pivotField showAll="0"/>
    <pivotField showAll="0"/>
    <pivotField showAll="0" defaultSubtotal="0"/>
  </pivotFields>
  <rowFields count="1">
    <field x="18"/>
  </rowFields>
  <rowItems count="6">
    <i>
      <x/>
    </i>
    <i>
      <x v="1"/>
    </i>
    <i>
      <x v="2"/>
    </i>
    <i>
      <x v="3"/>
    </i>
    <i>
      <x v="4"/>
    </i>
    <i t="grand">
      <x/>
    </i>
  </rowItems>
  <colItems count="1">
    <i/>
  </colItems>
  <dataFields count="1">
    <dataField name="Sum of Public domestic finance" fld="2" baseField="0" baseItem="0" numFmtId="3"/>
  </dataFields>
  <pivotTableStyleInfo name="PivotStyleLight16" showRowHeaders="1" showColHeaders="1" showRowStripes="0" showColStripes="0" showLastColumn="1"/>
</pivotTableDefinition>
</file>

<file path=xl/pivotTables/pivotTable11.xml><?xml version="1.0" encoding="utf-8"?>
<pivotTableDefinition xmlns="http://schemas.openxmlformats.org/spreadsheetml/2006/main" name="PivotTable24" cacheId="0"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V1:W5" firstHeaderRow="2" firstDataRow="2" firstDataCol="1"/>
  <pivotFields count="25">
    <pivotField showAll="0"/>
    <pivotField showAll="0" defaultSubtotal="0"/>
    <pivotField dataField="1" showAll="0"/>
    <pivotField showAll="0"/>
    <pivotField showAll="0"/>
    <pivotField showAll="0"/>
    <pivotField showAll="0"/>
    <pivotField showAll="0" defaultSubtotal="0"/>
    <pivotField showAll="0"/>
    <pivotField showAll="0"/>
    <pivotField showAll="0" defaultSubtotal="0"/>
    <pivotField showAll="0"/>
    <pivotField showAll="0" defaultSubtotal="0"/>
    <pivotField showAll="0" defaultSubtotal="0"/>
    <pivotField axis="axisRow" showAll="0" defaultSubtotal="0">
      <items count="2">
        <item x="1"/>
        <item x="0"/>
      </items>
    </pivotField>
    <pivotField showAll="0" defaultSubtotal="0"/>
    <pivotField showAll="0"/>
    <pivotField showAll="0"/>
    <pivotField showAll="0"/>
    <pivotField showAll="0"/>
    <pivotField showAll="0" defaultSubtotal="0"/>
    <pivotField showAll="0"/>
    <pivotField showAll="0"/>
    <pivotField showAll="0" defaultSubtotal="0"/>
    <pivotField showAll="0" defaultSubtotal="0"/>
  </pivotFields>
  <rowFields count="1">
    <field x="14"/>
  </rowFields>
  <rowItems count="3">
    <i>
      <x/>
    </i>
    <i>
      <x v="1"/>
    </i>
    <i t="grand">
      <x/>
    </i>
  </rowItems>
  <colItems count="1">
    <i/>
  </colItems>
  <dataFields count="1">
    <dataField name="Sum of Public domestic finance" fld="2" baseField="0" baseItem="0" numFmtId="3"/>
  </dataFields>
  <pivotTableStyleInfo name="PivotStyleLight16" showRowHeaders="1" showColHeaders="1" showRowStripes="0" showColStripes="0" showLastColumn="1"/>
</pivotTableDefinition>
</file>

<file path=xl/pivotTables/pivotTable12.xml><?xml version="1.0" encoding="utf-8"?>
<pivotTableDefinition xmlns="http://schemas.openxmlformats.org/spreadsheetml/2006/main" name="PivotTable45" cacheId="1"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M28:N31" firstHeaderRow="2" firstDataRow="2" firstDataCol="1"/>
  <pivotFields count="24">
    <pivotField showAll="0"/>
    <pivotField numFmtId="164" showAll="0" defaultSubtotal="0"/>
    <pivotField showAll="0"/>
    <pivotField showAll="0"/>
    <pivotField showAll="0"/>
    <pivotField dataField="1" showAll="0"/>
    <pivotField showAll="0"/>
    <pivotField showAll="0" defaultSubtotal="0"/>
    <pivotField showAll="0"/>
    <pivotField showAll="0"/>
    <pivotField showAll="0" defaultSubtotal="0"/>
    <pivotField showAll="0"/>
    <pivotField showAll="0" defaultSubtotal="0"/>
    <pivotField showAll="0" defaultSubtotal="0"/>
    <pivotField showAll="0" defaultSubtotal="0"/>
    <pivotField showAll="0" defaultSubtotal="0"/>
    <pivotField axis="axisRow" showAll="0">
      <items count="3">
        <item h="1" x="0"/>
        <item x="1"/>
        <item t="default"/>
      </items>
    </pivotField>
    <pivotField showAll="0"/>
    <pivotField showAll="0"/>
    <pivotField showAll="0"/>
    <pivotField showAll="0" defaultSubtotal="0"/>
    <pivotField showAll="0"/>
    <pivotField showAll="0"/>
    <pivotField showAll="0" defaultSubtotal="0"/>
  </pivotFields>
  <rowFields count="1">
    <field x="16"/>
  </rowFields>
  <rowItems count="2">
    <i>
      <x v="1"/>
    </i>
    <i t="grand">
      <x/>
    </i>
  </rowItems>
  <colItems count="1">
    <i/>
  </colItems>
  <dataFields count="1">
    <dataField name="Sum of Private international finance" fld="5" baseField="0" baseItem="0" numFmtId="3"/>
  </dataFields>
  <pivotTableStyleInfo name="PivotStyleLight16" showRowHeaders="1" showColHeaders="1" showRowStripes="0" showColStripes="0" showLastColumn="1"/>
</pivotTableDefinition>
</file>

<file path=xl/pivotTables/pivotTable13.xml><?xml version="1.0" encoding="utf-8"?>
<pivotTableDefinition xmlns="http://schemas.openxmlformats.org/spreadsheetml/2006/main" name="PivotTable36" cacheId="1"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J10:K13" firstHeaderRow="2" firstDataRow="2" firstDataCol="1"/>
  <pivotFields count="24">
    <pivotField showAll="0"/>
    <pivotField numFmtId="164" showAll="0" defaultSubtotal="0"/>
    <pivotField showAll="0"/>
    <pivotField dataField="1" showAll="0"/>
    <pivotField showAll="0"/>
    <pivotField showAll="0"/>
    <pivotField showAll="0"/>
    <pivotField showAll="0" defaultSubtotal="0"/>
    <pivotField showAll="0"/>
    <pivotField showAll="0"/>
    <pivotField showAll="0" defaultSubtotal="0"/>
    <pivotField showAll="0"/>
    <pivotField showAll="0" defaultSubtotal="0"/>
    <pivotField showAll="0" defaultSubtotal="0"/>
    <pivotField showAll="0" defaultSubtotal="0"/>
    <pivotField showAll="0" defaultSubtotal="0"/>
    <pivotField showAll="0"/>
    <pivotField showAll="0"/>
    <pivotField showAll="0"/>
    <pivotField showAll="0"/>
    <pivotField showAll="0" defaultSubtotal="0"/>
    <pivotField showAll="0"/>
    <pivotField axis="axisRow" showAll="0">
      <items count="3">
        <item h="1" x="0"/>
        <item x="1"/>
        <item t="default"/>
      </items>
    </pivotField>
    <pivotField showAll="0" defaultSubtotal="0"/>
  </pivotFields>
  <rowFields count="1">
    <field x="22"/>
  </rowFields>
  <rowItems count="2">
    <i>
      <x v="1"/>
    </i>
    <i t="grand">
      <x/>
    </i>
  </rowItems>
  <colItems count="1">
    <i/>
  </colItems>
  <dataFields count="1">
    <dataField name="Sum of Public international finance (net)" fld="3" baseField="0" baseItem="0" numFmtId="3"/>
  </dataFields>
  <pivotTableStyleInfo name="PivotStyleLight16" showRowHeaders="1" showColHeaders="1" showRowStripes="0" showColStripes="0" showLastColumn="1"/>
</pivotTableDefinition>
</file>

<file path=xl/pivotTables/pivotTable14.xml><?xml version="1.0" encoding="utf-8"?>
<pivotTableDefinition xmlns="http://schemas.openxmlformats.org/spreadsheetml/2006/main" name="PivotTable23" cacheId="0"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V12:W16" firstHeaderRow="2" firstDataRow="2" firstDataCol="1"/>
  <pivotFields count="25">
    <pivotField showAll="0"/>
    <pivotField showAll="0" defaultSubtotal="0"/>
    <pivotField showAll="0"/>
    <pivotField dataField="1" showAll="0"/>
    <pivotField showAll="0"/>
    <pivotField showAll="0"/>
    <pivotField showAll="0"/>
    <pivotField showAll="0" defaultSubtotal="0"/>
    <pivotField showAll="0"/>
    <pivotField showAll="0"/>
    <pivotField showAll="0" defaultSubtotal="0"/>
    <pivotField showAll="0"/>
    <pivotField showAll="0" defaultSubtotal="0"/>
    <pivotField showAll="0" defaultSubtotal="0"/>
    <pivotField axis="axisRow" showAll="0" defaultSubtotal="0">
      <items count="2">
        <item x="1"/>
        <item x="0"/>
      </items>
    </pivotField>
    <pivotField showAll="0" defaultSubtotal="0"/>
    <pivotField showAll="0"/>
    <pivotField showAll="0"/>
    <pivotField showAll="0"/>
    <pivotField showAll="0"/>
    <pivotField showAll="0" defaultSubtotal="0"/>
    <pivotField showAll="0"/>
    <pivotField showAll="0"/>
    <pivotField showAll="0" defaultSubtotal="0"/>
    <pivotField showAll="0" defaultSubtotal="0"/>
  </pivotFields>
  <rowFields count="1">
    <field x="14"/>
  </rowFields>
  <rowItems count="3">
    <i>
      <x/>
    </i>
    <i>
      <x v="1"/>
    </i>
    <i t="grand">
      <x/>
    </i>
  </rowItems>
  <colItems count="1">
    <i/>
  </colItems>
  <dataFields count="1">
    <dataField name="Sum of Public international finance (net)" fld="3" baseField="0" baseItem="0" numFmtId="3"/>
  </dataFields>
  <pivotTableStyleInfo name="PivotStyleLight16" showRowHeaders="1" showColHeaders="1" showRowStripes="0" showColStripes="0" showLastColumn="1"/>
</pivotTableDefinition>
</file>

<file path=xl/pivotTables/pivotTable15.xml><?xml version="1.0" encoding="utf-8"?>
<pivotTableDefinition xmlns="http://schemas.openxmlformats.org/spreadsheetml/2006/main" name="PivotTable10" cacheId="0"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S12:T16" firstHeaderRow="2" firstDataRow="2" firstDataCol="1"/>
  <pivotFields count="25">
    <pivotField showAll="0"/>
    <pivotField showAll="0" defaultSubtotal="0"/>
    <pivotField showAll="0"/>
    <pivotField dataField="1" showAll="0"/>
    <pivotField showAll="0"/>
    <pivotField showAll="0"/>
    <pivotField showAll="0"/>
    <pivotField showAll="0" defaultSubtotal="0"/>
    <pivotField showAll="0"/>
    <pivotField showAll="0"/>
    <pivotField axis="axisRow" showAll="0" defaultSubtotal="0">
      <items count="2">
        <item x="1"/>
        <item x="0"/>
      </items>
    </pivotField>
    <pivotField showAll="0"/>
    <pivotField showAll="0" defaultSubtotal="0"/>
    <pivotField showAll="0" defaultSubtotal="0"/>
    <pivotField showAll="0" defaultSubtotal="0"/>
    <pivotField showAll="0" defaultSubtotal="0"/>
    <pivotField showAll="0"/>
    <pivotField showAll="0"/>
    <pivotField showAll="0"/>
    <pivotField showAll="0"/>
    <pivotField showAll="0" defaultSubtotal="0"/>
    <pivotField showAll="0"/>
    <pivotField showAll="0"/>
    <pivotField showAll="0" defaultSubtotal="0"/>
    <pivotField showAll="0" defaultSubtotal="0"/>
  </pivotFields>
  <rowFields count="1">
    <field x="10"/>
  </rowFields>
  <rowItems count="3">
    <i>
      <x/>
    </i>
    <i>
      <x v="1"/>
    </i>
    <i t="grand">
      <x/>
    </i>
  </rowItems>
  <colItems count="1">
    <i/>
  </colItems>
  <dataFields count="1">
    <dataField name="Sum of Public international finance (net)" fld="3" baseField="0" baseItem="0" numFmtId="3"/>
  </dataFields>
  <pivotTableStyleInfo name="PivotStyleLight16" showRowHeaders="1" showColHeaders="1" showRowStripes="0" showColStripes="0" showLastColumn="1"/>
</pivotTableDefinition>
</file>

<file path=xl/pivotTables/pivotTable16.xml><?xml version="1.0" encoding="utf-8"?>
<pivotTableDefinition xmlns="http://schemas.openxmlformats.org/spreadsheetml/2006/main" name="PivotTable5" cacheId="1"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A19:B26" firstHeaderRow="2" firstDataRow="2" firstDataCol="1"/>
  <pivotFields count="24">
    <pivotField showAll="0"/>
    <pivotField numFmtId="164" showAll="0" defaultSubtotal="0"/>
    <pivotField showAll="0"/>
    <pivotField showAll="0"/>
    <pivotField dataField="1" showAll="0"/>
    <pivotField showAll="0"/>
    <pivotField showAll="0"/>
    <pivotField showAll="0" defaultSubtotal="0"/>
    <pivotField showAll="0"/>
    <pivotField showAll="0"/>
    <pivotField showAll="0" defaultSubtotal="0"/>
    <pivotField showAll="0"/>
    <pivotField showAll="0" defaultSubtotal="0"/>
    <pivotField showAll="0" defaultSubtotal="0"/>
    <pivotField showAll="0" defaultSubtotal="0"/>
    <pivotField showAll="0" defaultSubtotal="0"/>
    <pivotField showAll="0"/>
    <pivotField showAll="0"/>
    <pivotField axis="axisRow" showAll="0">
      <items count="6">
        <item x="1"/>
        <item x="0"/>
        <item x="4"/>
        <item x="3"/>
        <item x="2"/>
        <item t="default"/>
      </items>
    </pivotField>
    <pivotField showAll="0"/>
    <pivotField showAll="0" defaultSubtotal="0"/>
    <pivotField showAll="0"/>
    <pivotField showAll="0"/>
    <pivotField showAll="0" defaultSubtotal="0"/>
  </pivotFields>
  <rowFields count="1">
    <field x="18"/>
  </rowFields>
  <rowItems count="6">
    <i>
      <x/>
    </i>
    <i>
      <x v="1"/>
    </i>
    <i>
      <x v="2"/>
    </i>
    <i>
      <x v="3"/>
    </i>
    <i>
      <x v="4"/>
    </i>
    <i t="grand">
      <x/>
    </i>
  </rowItems>
  <colItems count="1">
    <i/>
  </colItems>
  <dataFields count="1">
    <dataField name="Sum of Private domestic finance" fld="4" baseField="0" baseItem="0" numFmtId="3"/>
  </dataFields>
  <pivotTableStyleInfo name="PivotStyleLight16" showRowHeaders="1" showColHeaders="1" showRowStripes="0" showColStripes="0" showLastColumn="1"/>
</pivotTableDefinition>
</file>

<file path=xl/pivotTables/pivotTable17.xml><?xml version="1.0" encoding="utf-8"?>
<pivotTableDefinition xmlns="http://schemas.openxmlformats.org/spreadsheetml/2006/main" name="PivotTable11" cacheId="0"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S24:T28" firstHeaderRow="2" firstDataRow="2" firstDataCol="1"/>
  <pivotFields count="25">
    <pivotField showAll="0"/>
    <pivotField showAll="0" defaultSubtotal="0"/>
    <pivotField showAll="0"/>
    <pivotField showAll="0"/>
    <pivotField dataField="1" showAll="0"/>
    <pivotField showAll="0"/>
    <pivotField showAll="0"/>
    <pivotField showAll="0" defaultSubtotal="0"/>
    <pivotField showAll="0"/>
    <pivotField showAll="0"/>
    <pivotField axis="axisRow" showAll="0" defaultSubtotal="0">
      <items count="2">
        <item x="1"/>
        <item x="0"/>
      </items>
    </pivotField>
    <pivotField showAll="0"/>
    <pivotField showAll="0" defaultSubtotal="0"/>
    <pivotField showAll="0" defaultSubtotal="0"/>
    <pivotField showAll="0" defaultSubtotal="0"/>
    <pivotField showAll="0" defaultSubtotal="0"/>
    <pivotField showAll="0"/>
    <pivotField showAll="0"/>
    <pivotField showAll="0"/>
    <pivotField showAll="0"/>
    <pivotField showAll="0" defaultSubtotal="0"/>
    <pivotField showAll="0"/>
    <pivotField showAll="0"/>
    <pivotField showAll="0" defaultSubtotal="0"/>
    <pivotField showAll="0" defaultSubtotal="0"/>
  </pivotFields>
  <rowFields count="1">
    <field x="10"/>
  </rowFields>
  <rowItems count="3">
    <i>
      <x/>
    </i>
    <i>
      <x v="1"/>
    </i>
    <i t="grand">
      <x/>
    </i>
  </rowItems>
  <colItems count="1">
    <i/>
  </colItems>
  <dataFields count="1">
    <dataField name="Sum of Private domestic finance" fld="4" baseField="0" baseItem="0" numFmtId="3"/>
  </dataFields>
  <pivotTableStyleInfo name="PivotStyleLight16" showRowHeaders="1" showColHeaders="1" showRowStripes="0" showColStripes="0" showLastColumn="1"/>
</pivotTableDefinition>
</file>

<file path=xl/pivotTables/pivotTable18.xml><?xml version="1.0" encoding="utf-8"?>
<pivotTableDefinition xmlns="http://schemas.openxmlformats.org/spreadsheetml/2006/main" name="PivotTable37" cacheId="1"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J1:K4" firstHeaderRow="2" firstDataRow="2" firstDataCol="1"/>
  <pivotFields count="24">
    <pivotField showAll="0"/>
    <pivotField numFmtId="164" showAll="0" defaultSubtotal="0"/>
    <pivotField dataField="1" showAll="0"/>
    <pivotField showAll="0"/>
    <pivotField showAll="0"/>
    <pivotField showAll="0"/>
    <pivotField showAll="0"/>
    <pivotField showAll="0" defaultSubtotal="0"/>
    <pivotField showAll="0"/>
    <pivotField showAll="0"/>
    <pivotField showAll="0" defaultSubtotal="0"/>
    <pivotField showAll="0"/>
    <pivotField showAll="0" defaultSubtotal="0"/>
    <pivotField showAll="0" defaultSubtotal="0"/>
    <pivotField showAll="0" defaultSubtotal="0"/>
    <pivotField showAll="0" defaultSubtotal="0"/>
    <pivotField showAll="0"/>
    <pivotField showAll="0"/>
    <pivotField showAll="0"/>
    <pivotField showAll="0"/>
    <pivotField showAll="0" defaultSubtotal="0"/>
    <pivotField showAll="0"/>
    <pivotField axis="axisRow" showAll="0">
      <items count="3">
        <item h="1" x="0"/>
        <item x="1"/>
        <item t="default"/>
      </items>
    </pivotField>
    <pivotField showAll="0" defaultSubtotal="0"/>
  </pivotFields>
  <rowFields count="1">
    <field x="22"/>
  </rowFields>
  <rowItems count="2">
    <i>
      <x v="1"/>
    </i>
    <i t="grand">
      <x/>
    </i>
  </rowItems>
  <colItems count="1">
    <i/>
  </colItems>
  <dataFields count="1">
    <dataField name="Sum of Public domestic finance" fld="2" baseField="0" baseItem="0" numFmtId="3"/>
  </dataFields>
  <pivotTableStyleInfo name="PivotStyleLight16" showRowHeaders="1" showColHeaders="1" showRowStripes="0" showColStripes="0" showLastColumn="1"/>
</pivotTableDefinition>
</file>

<file path=xl/pivotTables/pivotTable19.xml><?xml version="1.0" encoding="utf-8"?>
<pivotTableDefinition xmlns="http://schemas.openxmlformats.org/spreadsheetml/2006/main" name="PivotTable9" cacheId="0"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S1:T5" firstHeaderRow="2" firstDataRow="2" firstDataCol="1"/>
  <pivotFields count="25">
    <pivotField showAll="0"/>
    <pivotField showAll="0" defaultSubtotal="0"/>
    <pivotField dataField="1" showAll="0"/>
    <pivotField showAll="0"/>
    <pivotField showAll="0"/>
    <pivotField showAll="0"/>
    <pivotField showAll="0"/>
    <pivotField showAll="0" defaultSubtotal="0"/>
    <pivotField showAll="0"/>
    <pivotField showAll="0"/>
    <pivotField axis="axisRow" showAll="0" defaultSubtotal="0">
      <items count="2">
        <item x="1"/>
        <item x="0"/>
      </items>
    </pivotField>
    <pivotField showAll="0"/>
    <pivotField showAll="0" defaultSubtotal="0"/>
    <pivotField showAll="0" defaultSubtotal="0"/>
    <pivotField showAll="0" defaultSubtotal="0"/>
    <pivotField showAll="0" defaultSubtotal="0"/>
    <pivotField showAll="0"/>
    <pivotField showAll="0"/>
    <pivotField showAll="0"/>
    <pivotField showAll="0"/>
    <pivotField showAll="0" defaultSubtotal="0"/>
    <pivotField showAll="0"/>
    <pivotField showAll="0"/>
    <pivotField showAll="0" defaultSubtotal="0"/>
    <pivotField showAll="0" defaultSubtotal="0"/>
  </pivotFields>
  <rowFields count="1">
    <field x="10"/>
  </rowFields>
  <rowItems count="3">
    <i>
      <x/>
    </i>
    <i>
      <x v="1"/>
    </i>
    <i t="grand">
      <x/>
    </i>
  </rowItems>
  <colItems count="1">
    <i/>
  </colItems>
  <dataFields count="1">
    <dataField name="Sum of Public domestic finance" fld="2" baseField="0" baseItem="0" numFmtId="3"/>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19" cacheId="1"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D19:E22" firstHeaderRow="2" firstDataRow="2" firstDataCol="1"/>
  <pivotFields count="24">
    <pivotField showAll="0"/>
    <pivotField numFmtId="164" showAll="0" defaultSubtotal="0"/>
    <pivotField showAll="0"/>
    <pivotField showAll="0"/>
    <pivotField dataField="1" showAll="0"/>
    <pivotField showAll="0"/>
    <pivotField showAll="0"/>
    <pivotField showAll="0" defaultSubtotal="0"/>
    <pivotField showAll="0"/>
    <pivotField showAll="0"/>
    <pivotField showAll="0" defaultSubtotal="0"/>
    <pivotField axis="axisRow" showAll="0">
      <items count="3">
        <item h="1" x="0"/>
        <item x="1"/>
        <item t="default"/>
      </items>
    </pivotField>
    <pivotField showAll="0" defaultSubtotal="0"/>
    <pivotField showAll="0" defaultSubtotal="0"/>
    <pivotField showAll="0" defaultSubtotal="0"/>
    <pivotField showAll="0" defaultSubtotal="0"/>
    <pivotField showAll="0"/>
    <pivotField showAll="0"/>
    <pivotField showAll="0"/>
    <pivotField showAll="0"/>
    <pivotField showAll="0" defaultSubtotal="0"/>
    <pivotField showAll="0"/>
    <pivotField showAll="0"/>
    <pivotField showAll="0" defaultSubtotal="0"/>
  </pivotFields>
  <rowFields count="1">
    <field x="11"/>
  </rowFields>
  <rowItems count="2">
    <i>
      <x v="1"/>
    </i>
    <i t="grand">
      <x/>
    </i>
  </rowItems>
  <colItems count="1">
    <i/>
  </colItems>
  <dataFields count="1">
    <dataField name="Sum of Private domestic finance" fld="4" baseField="0" baseItem="0" numFmtId="3"/>
  </dataFields>
  <pivotTableStyleInfo name="PivotStyleLight16" showRowHeaders="1" showColHeaders="1" showRowStripes="0" showColStripes="0" showLastColumn="1"/>
</pivotTableDefinition>
</file>

<file path=xl/pivotTables/pivotTable20.xml><?xml version="1.0" encoding="utf-8"?>
<pivotTableDefinition xmlns="http://schemas.openxmlformats.org/spreadsheetml/2006/main" name="PivotTable21" cacheId="1"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D1:E4" firstHeaderRow="2" firstDataRow="2" firstDataCol="1"/>
  <pivotFields count="24">
    <pivotField showAll="0"/>
    <pivotField numFmtId="164" showAll="0" defaultSubtotal="0"/>
    <pivotField dataField="1" showAll="0"/>
    <pivotField showAll="0"/>
    <pivotField showAll="0"/>
    <pivotField showAll="0"/>
    <pivotField showAll="0"/>
    <pivotField showAll="0" defaultSubtotal="0"/>
    <pivotField showAll="0"/>
    <pivotField showAll="0"/>
    <pivotField showAll="0" defaultSubtotal="0"/>
    <pivotField axis="axisRow" showAll="0">
      <items count="3">
        <item h="1" x="0"/>
        <item x="1"/>
        <item t="default"/>
      </items>
    </pivotField>
    <pivotField showAll="0" defaultSubtotal="0"/>
    <pivotField showAll="0" defaultSubtotal="0"/>
    <pivotField showAll="0" defaultSubtotal="0"/>
    <pivotField showAll="0" defaultSubtotal="0"/>
    <pivotField showAll="0"/>
    <pivotField showAll="0"/>
    <pivotField showAll="0"/>
    <pivotField showAll="0"/>
    <pivotField showAll="0" defaultSubtotal="0"/>
    <pivotField showAll="0"/>
    <pivotField showAll="0"/>
    <pivotField showAll="0" defaultSubtotal="0"/>
  </pivotFields>
  <rowFields count="1">
    <field x="11"/>
  </rowFields>
  <rowItems count="2">
    <i>
      <x v="1"/>
    </i>
    <i t="grand">
      <x/>
    </i>
  </rowItems>
  <colItems count="1">
    <i/>
  </colItems>
  <dataFields count="1">
    <dataField name="Sum of Public domestic finance" fld="2" baseField="0" baseItem="0" numFmtId="3"/>
  </dataFields>
  <pivotTableStyleInfo name="PivotStyleLight16" showRowHeaders="1" showColHeaders="1" showRowStripes="0" showColStripes="0" showLastColumn="1"/>
</pivotTableDefinition>
</file>

<file path=xl/pivotTables/pivotTable21.xml><?xml version="1.0" encoding="utf-8"?>
<pivotTableDefinition xmlns="http://schemas.openxmlformats.org/spreadsheetml/2006/main" name="PivotTable50" cacheId="0"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P1:Q10" firstHeaderRow="2" firstDataRow="2" firstDataCol="1"/>
  <pivotFields count="25">
    <pivotField showAll="0"/>
    <pivotField showAll="0" defaultSubtotal="0"/>
    <pivotField dataField="1" showAll="0"/>
    <pivotField showAll="0"/>
    <pivotField showAll="0"/>
    <pivotField showAll="0"/>
    <pivotField showAll="0"/>
    <pivotField showAll="0" defaultSubtotal="0"/>
    <pivotField showAll="0"/>
    <pivotField showAll="0"/>
    <pivotField showAll="0" defaultSubtotal="0"/>
    <pivotField showAll="0"/>
    <pivotField showAll="0" defaultSubtotal="0"/>
    <pivotField showAll="0" defaultSubtotal="0"/>
    <pivotField showAll="0" defaultSubtotal="0"/>
    <pivotField showAll="0" defaultSubtotal="0"/>
    <pivotField showAll="0"/>
    <pivotField showAll="0"/>
    <pivotField showAll="0"/>
    <pivotField showAll="0"/>
    <pivotField showAll="0" defaultSubtotal="0"/>
    <pivotField showAll="0"/>
    <pivotField showAll="0"/>
    <pivotField showAll="0" defaultSubtotal="0"/>
    <pivotField axis="axisRow" showAll="0" defaultSubtotal="0">
      <items count="7">
        <item x="0"/>
        <item x="5"/>
        <item x="2"/>
        <item x="1"/>
        <item x="3"/>
        <item x="6"/>
        <item x="4"/>
      </items>
    </pivotField>
  </pivotFields>
  <rowFields count="1">
    <field x="24"/>
  </rowFields>
  <rowItems count="8">
    <i>
      <x/>
    </i>
    <i>
      <x v="1"/>
    </i>
    <i>
      <x v="2"/>
    </i>
    <i>
      <x v="3"/>
    </i>
    <i>
      <x v="4"/>
    </i>
    <i>
      <x v="5"/>
    </i>
    <i>
      <x v="6"/>
    </i>
    <i t="grand">
      <x/>
    </i>
  </rowItems>
  <colItems count="1">
    <i/>
  </colItems>
  <dataFields count="1">
    <dataField name="Sum of Public domestic finance" fld="2" baseField="0" baseItem="0" numFmtId="3"/>
  </dataFields>
  <pivotTableStyleInfo name="PivotStyleLight16" showRowHeaders="1" showColHeaders="1" showRowStripes="0" showColStripes="0" showLastColumn="1"/>
</pivotTableDefinition>
</file>

<file path=xl/pivotTables/pivotTable22.xml><?xml version="1.0" encoding="utf-8"?>
<pivotTableDefinition xmlns="http://schemas.openxmlformats.org/spreadsheetml/2006/main" name="PivotTable29" cacheId="1"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G28:H31" firstHeaderRow="2" firstDataRow="2" firstDataCol="1"/>
  <pivotFields count="24">
    <pivotField showAll="0"/>
    <pivotField numFmtId="164" showAll="0" defaultSubtotal="0"/>
    <pivotField showAll="0"/>
    <pivotField showAll="0"/>
    <pivotField showAll="0"/>
    <pivotField dataField="1" showAll="0"/>
    <pivotField showAll="0"/>
    <pivotField showAll="0" defaultSubtotal="0"/>
    <pivotField showAll="0"/>
    <pivotField showAll="0"/>
    <pivotField showAll="0" defaultSubtotal="0"/>
    <pivotField showAll="0"/>
    <pivotField showAll="0" defaultSubtotal="0"/>
    <pivotField showAll="0" defaultSubtotal="0"/>
    <pivotField showAll="0" defaultSubtotal="0"/>
    <pivotField showAll="0" defaultSubtotal="0"/>
    <pivotField showAll="0"/>
    <pivotField showAll="0"/>
    <pivotField showAll="0"/>
    <pivotField showAll="0"/>
    <pivotField showAll="0" defaultSubtotal="0"/>
    <pivotField axis="axisRow" showAll="0">
      <items count="3">
        <item h="1" x="0"/>
        <item x="1"/>
        <item t="default"/>
      </items>
    </pivotField>
    <pivotField showAll="0"/>
    <pivotField showAll="0" defaultSubtotal="0"/>
  </pivotFields>
  <rowFields count="1">
    <field x="21"/>
  </rowFields>
  <rowItems count="2">
    <i>
      <x v="1"/>
    </i>
    <i t="grand">
      <x/>
    </i>
  </rowItems>
  <colItems count="1">
    <i/>
  </colItems>
  <dataFields count="1">
    <dataField name="Sum of Private international finance" fld="5" baseField="0" baseItem="0" numFmtId="3"/>
  </dataFields>
  <pivotTableStyleInfo name="PivotStyleLight16" showRowHeaders="1" showColHeaders="1" showRowStripes="0" showColStripes="0" showLastColumn="1"/>
</pivotTableDefinition>
</file>

<file path=xl/pivotTables/pivotTable23.xml><?xml version="1.0" encoding="utf-8"?>
<pivotTableDefinition xmlns="http://schemas.openxmlformats.org/spreadsheetml/2006/main" name="PivotTable20" cacheId="1"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D10:E13" firstHeaderRow="2" firstDataRow="2" firstDataCol="1"/>
  <pivotFields count="24">
    <pivotField showAll="0"/>
    <pivotField numFmtId="164" showAll="0" defaultSubtotal="0"/>
    <pivotField showAll="0"/>
    <pivotField dataField="1" showAll="0"/>
    <pivotField showAll="0"/>
    <pivotField showAll="0"/>
    <pivotField showAll="0"/>
    <pivotField showAll="0" defaultSubtotal="0"/>
    <pivotField showAll="0"/>
    <pivotField showAll="0"/>
    <pivotField showAll="0" defaultSubtotal="0"/>
    <pivotField axis="axisRow" showAll="0">
      <items count="3">
        <item h="1" x="0"/>
        <item x="1"/>
        <item t="default"/>
      </items>
    </pivotField>
    <pivotField showAll="0" defaultSubtotal="0"/>
    <pivotField showAll="0" defaultSubtotal="0"/>
    <pivotField showAll="0" defaultSubtotal="0"/>
    <pivotField showAll="0" defaultSubtotal="0"/>
    <pivotField showAll="0"/>
    <pivotField showAll="0"/>
    <pivotField showAll="0"/>
    <pivotField showAll="0"/>
    <pivotField showAll="0" defaultSubtotal="0"/>
    <pivotField showAll="0"/>
    <pivotField showAll="0"/>
    <pivotField showAll="0" defaultSubtotal="0"/>
  </pivotFields>
  <rowFields count="1">
    <field x="11"/>
  </rowFields>
  <rowItems count="2">
    <i>
      <x v="1"/>
    </i>
    <i t="grand">
      <x/>
    </i>
  </rowItems>
  <colItems count="1">
    <i/>
  </colItems>
  <dataFields count="1">
    <dataField name="Sum of Public international finance (net)" fld="3" baseField="0" baseItem="0" numFmtId="3"/>
  </dataFields>
  <pivotTableStyleInfo name="PivotStyleLight16" showRowHeaders="1" showColHeaders="1" showRowStripes="0" showColStripes="0" showLastColumn="1"/>
</pivotTableDefinition>
</file>

<file path=xl/pivotTables/pivotTable24.xml><?xml version="1.0" encoding="utf-8"?>
<pivotTableDefinition xmlns="http://schemas.openxmlformats.org/spreadsheetml/2006/main" name="PivotTable26" cacheId="1"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G1:H4" firstHeaderRow="2" firstDataRow="2" firstDataCol="1"/>
  <pivotFields count="24">
    <pivotField showAll="0"/>
    <pivotField numFmtId="164" showAll="0" defaultSubtotal="0"/>
    <pivotField dataField="1" showAll="0"/>
    <pivotField showAll="0"/>
    <pivotField showAll="0"/>
    <pivotField showAll="0"/>
    <pivotField showAll="0"/>
    <pivotField showAll="0" defaultSubtotal="0"/>
    <pivotField showAll="0"/>
    <pivotField showAll="0"/>
    <pivotField showAll="0" defaultSubtotal="0"/>
    <pivotField showAll="0"/>
    <pivotField showAll="0" defaultSubtotal="0"/>
    <pivotField showAll="0" defaultSubtotal="0"/>
    <pivotField showAll="0" defaultSubtotal="0"/>
    <pivotField showAll="0" defaultSubtotal="0"/>
    <pivotField showAll="0"/>
    <pivotField showAll="0"/>
    <pivotField showAll="0"/>
    <pivotField showAll="0"/>
    <pivotField showAll="0" defaultSubtotal="0"/>
    <pivotField axis="axisRow" showAll="0">
      <items count="3">
        <item h="1" x="0"/>
        <item x="1"/>
        <item t="default"/>
      </items>
    </pivotField>
    <pivotField showAll="0"/>
    <pivotField showAll="0" defaultSubtotal="0"/>
  </pivotFields>
  <rowFields count="1">
    <field x="21"/>
  </rowFields>
  <rowItems count="2">
    <i>
      <x v="1"/>
    </i>
    <i t="grand">
      <x/>
    </i>
  </rowItems>
  <colItems count="1">
    <i/>
  </colItems>
  <dataFields count="1">
    <dataField name="Sum of Public domestic finance" fld="2" baseField="0" baseItem="0" numFmtId="3"/>
  </dataFields>
  <pivotTableStyleInfo name="PivotStyleLight16" showRowHeaders="1" showColHeaders="1" showRowStripes="0" showColStripes="0" showLastColumn="1"/>
</pivotTableDefinition>
</file>

<file path=xl/pivotTables/pivotTable25.xml><?xml version="1.0" encoding="utf-8"?>
<pivotTableDefinition xmlns="http://schemas.openxmlformats.org/spreadsheetml/2006/main" name="PivotTable7" cacheId="1"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A28:B35" firstHeaderRow="2" firstDataRow="2" firstDataCol="1"/>
  <pivotFields count="24">
    <pivotField showAll="0"/>
    <pivotField numFmtId="164" showAll="0" defaultSubtotal="0"/>
    <pivotField showAll="0"/>
    <pivotField showAll="0"/>
    <pivotField showAll="0"/>
    <pivotField dataField="1" showAll="0"/>
    <pivotField showAll="0"/>
    <pivotField showAll="0" defaultSubtotal="0"/>
    <pivotField showAll="0"/>
    <pivotField showAll="0"/>
    <pivotField showAll="0" defaultSubtotal="0"/>
    <pivotField showAll="0"/>
    <pivotField showAll="0" defaultSubtotal="0"/>
    <pivotField showAll="0" defaultSubtotal="0"/>
    <pivotField showAll="0" defaultSubtotal="0"/>
    <pivotField showAll="0" defaultSubtotal="0"/>
    <pivotField showAll="0"/>
    <pivotField showAll="0"/>
    <pivotField axis="axisRow" showAll="0">
      <items count="6">
        <item x="1"/>
        <item x="0"/>
        <item x="4"/>
        <item x="3"/>
        <item x="2"/>
        <item t="default"/>
      </items>
    </pivotField>
    <pivotField showAll="0"/>
    <pivotField showAll="0" defaultSubtotal="0"/>
    <pivotField showAll="0"/>
    <pivotField showAll="0"/>
    <pivotField showAll="0" defaultSubtotal="0"/>
  </pivotFields>
  <rowFields count="1">
    <field x="18"/>
  </rowFields>
  <rowItems count="6">
    <i>
      <x/>
    </i>
    <i>
      <x v="1"/>
    </i>
    <i>
      <x v="2"/>
    </i>
    <i>
      <x v="3"/>
    </i>
    <i>
      <x v="4"/>
    </i>
    <i t="grand">
      <x/>
    </i>
  </rowItems>
  <colItems count="1">
    <i/>
  </colItems>
  <dataFields count="1">
    <dataField name="Sum of Private international finance" fld="5" baseField="0" baseItem="0" numFmtId="3"/>
  </dataFields>
  <pivotTableStyleInfo name="PivotStyleLight16" showRowHeaders="1" showColHeaders="1" showRowStripes="0" showColStripes="0" showLastColumn="1"/>
</pivotTableDefinition>
</file>

<file path=xl/pivotTables/pivotTable26.xml><?xml version="1.0" encoding="utf-8"?>
<pivotTableDefinition xmlns="http://schemas.openxmlformats.org/spreadsheetml/2006/main" name="PivotTable42" cacheId="1"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M1:N4" firstHeaderRow="2" firstDataRow="2" firstDataCol="1"/>
  <pivotFields count="24">
    <pivotField showAll="0"/>
    <pivotField numFmtId="164" showAll="0" defaultSubtotal="0"/>
    <pivotField dataField="1" showAll="0"/>
    <pivotField showAll="0"/>
    <pivotField showAll="0"/>
    <pivotField showAll="0"/>
    <pivotField showAll="0"/>
    <pivotField showAll="0" defaultSubtotal="0"/>
    <pivotField showAll="0"/>
    <pivotField showAll="0"/>
    <pivotField showAll="0" defaultSubtotal="0"/>
    <pivotField showAll="0"/>
    <pivotField showAll="0" defaultSubtotal="0"/>
    <pivotField showAll="0" defaultSubtotal="0"/>
    <pivotField showAll="0" defaultSubtotal="0"/>
    <pivotField showAll="0" defaultSubtotal="0"/>
    <pivotField axis="axisRow" showAll="0">
      <items count="3">
        <item h="1" x="0"/>
        <item x="1"/>
        <item t="default"/>
      </items>
    </pivotField>
    <pivotField showAll="0"/>
    <pivotField showAll="0"/>
    <pivotField showAll="0"/>
    <pivotField showAll="0" defaultSubtotal="0"/>
    <pivotField showAll="0"/>
    <pivotField showAll="0"/>
    <pivotField showAll="0" defaultSubtotal="0"/>
  </pivotFields>
  <rowFields count="1">
    <field x="16"/>
  </rowFields>
  <rowItems count="2">
    <i>
      <x v="1"/>
    </i>
    <i t="grand">
      <x/>
    </i>
  </rowItems>
  <colItems count="1">
    <i/>
  </colItems>
  <dataFields count="1">
    <dataField name="Sum of Public domestic finance" fld="2" baseField="0" baseItem="0" numFmtId="3"/>
  </dataFields>
  <pivotTableStyleInfo name="PivotStyleLight16" showRowHeaders="1" showColHeaders="1" showRowStripes="0" showColStripes="0" showLastColumn="1"/>
</pivotTableDefinition>
</file>

<file path=xl/pivotTables/pivotTable27.xml><?xml version="1.0" encoding="utf-8"?>
<pivotTableDefinition xmlns="http://schemas.openxmlformats.org/spreadsheetml/2006/main" name="PivotTable53" cacheId="0"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P36:Q45" firstHeaderRow="2" firstDataRow="2" firstDataCol="1"/>
  <pivotFields count="25">
    <pivotField showAll="0"/>
    <pivotField showAll="0" defaultSubtotal="0"/>
    <pivotField showAll="0"/>
    <pivotField showAll="0"/>
    <pivotField showAll="0"/>
    <pivotField dataField="1" showAll="0"/>
    <pivotField showAll="0"/>
    <pivotField showAll="0" defaultSubtotal="0"/>
    <pivotField showAll="0"/>
    <pivotField showAll="0"/>
    <pivotField showAll="0" defaultSubtotal="0"/>
    <pivotField showAll="0"/>
    <pivotField showAll="0" defaultSubtotal="0"/>
    <pivotField showAll="0" defaultSubtotal="0"/>
    <pivotField showAll="0" defaultSubtotal="0"/>
    <pivotField showAll="0" defaultSubtotal="0"/>
    <pivotField showAll="0"/>
    <pivotField showAll="0"/>
    <pivotField showAll="0"/>
    <pivotField showAll="0"/>
    <pivotField showAll="0" defaultSubtotal="0"/>
    <pivotField showAll="0"/>
    <pivotField showAll="0"/>
    <pivotField showAll="0" defaultSubtotal="0"/>
    <pivotField axis="axisRow" showAll="0" defaultSubtotal="0">
      <items count="7">
        <item x="0"/>
        <item x="5"/>
        <item x="2"/>
        <item x="1"/>
        <item x="3"/>
        <item x="6"/>
        <item x="4"/>
      </items>
    </pivotField>
  </pivotFields>
  <rowFields count="1">
    <field x="24"/>
  </rowFields>
  <rowItems count="8">
    <i>
      <x/>
    </i>
    <i>
      <x v="1"/>
    </i>
    <i>
      <x v="2"/>
    </i>
    <i>
      <x v="3"/>
    </i>
    <i>
      <x v="4"/>
    </i>
    <i>
      <x v="5"/>
    </i>
    <i>
      <x v="6"/>
    </i>
    <i t="grand">
      <x/>
    </i>
  </rowItems>
  <colItems count="1">
    <i/>
  </colItems>
  <dataFields count="1">
    <dataField name="Sum of Private international finance" fld="5" baseField="0" baseItem="0" numFmtId="3"/>
  </dataFields>
  <pivotTableStyleInfo name="PivotStyleLight16" showRowHeaders="1" showColHeaders="1" showRowStripes="0" showColStripes="0" showLastColumn="1"/>
</pivotTableDefinition>
</file>

<file path=xl/pivotTables/pivotTable28.xml><?xml version="1.0" encoding="utf-8"?>
<pivotTableDefinition xmlns="http://schemas.openxmlformats.org/spreadsheetml/2006/main" name="PivotTable34" cacheId="1"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J28:K31" firstHeaderRow="2" firstDataRow="2" firstDataCol="1"/>
  <pivotFields count="24">
    <pivotField showAll="0"/>
    <pivotField numFmtId="164" showAll="0" defaultSubtotal="0"/>
    <pivotField showAll="0"/>
    <pivotField showAll="0"/>
    <pivotField showAll="0"/>
    <pivotField dataField="1" showAll="0"/>
    <pivotField showAll="0"/>
    <pivotField showAll="0" defaultSubtotal="0"/>
    <pivotField showAll="0"/>
    <pivotField showAll="0"/>
    <pivotField showAll="0" defaultSubtotal="0"/>
    <pivotField showAll="0"/>
    <pivotField showAll="0" defaultSubtotal="0"/>
    <pivotField showAll="0" defaultSubtotal="0"/>
    <pivotField showAll="0" defaultSubtotal="0"/>
    <pivotField showAll="0" defaultSubtotal="0"/>
    <pivotField showAll="0"/>
    <pivotField showAll="0"/>
    <pivotField showAll="0"/>
    <pivotField showAll="0"/>
    <pivotField showAll="0" defaultSubtotal="0"/>
    <pivotField showAll="0"/>
    <pivotField axis="axisRow" showAll="0">
      <items count="3">
        <item h="1" x="0"/>
        <item x="1"/>
        <item t="default"/>
      </items>
    </pivotField>
    <pivotField showAll="0" defaultSubtotal="0"/>
  </pivotFields>
  <rowFields count="1">
    <field x="22"/>
  </rowFields>
  <rowItems count="2">
    <i>
      <x v="1"/>
    </i>
    <i t="grand">
      <x/>
    </i>
  </rowItems>
  <colItems count="1">
    <i/>
  </colItems>
  <dataFields count="1">
    <dataField name="Sum of Private international finance" fld="5" baseField="0" baseItem="0" numFmtId="3"/>
  </dataFields>
  <pivotTableStyleInfo name="PivotStyleLight16" showRowHeaders="1" showColHeaders="1" showRowStripes="0" showColStripes="0" showLastColumn="1"/>
</pivotTableDefinition>
</file>

<file path=xl/pivotTables/pivotTable29.xml><?xml version="1.0" encoding="utf-8"?>
<pivotTableDefinition xmlns="http://schemas.openxmlformats.org/spreadsheetml/2006/main" name="PivotTable28" cacheId="1"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G19:H22" firstHeaderRow="2" firstDataRow="2" firstDataCol="1"/>
  <pivotFields count="24">
    <pivotField showAll="0"/>
    <pivotField numFmtId="164" showAll="0" defaultSubtotal="0"/>
    <pivotField showAll="0"/>
    <pivotField showAll="0"/>
    <pivotField dataField="1" showAll="0"/>
    <pivotField showAll="0"/>
    <pivotField showAll="0"/>
    <pivotField showAll="0" defaultSubtotal="0"/>
    <pivotField showAll="0"/>
    <pivotField showAll="0"/>
    <pivotField showAll="0" defaultSubtotal="0"/>
    <pivotField showAll="0"/>
    <pivotField showAll="0" defaultSubtotal="0"/>
    <pivotField showAll="0" defaultSubtotal="0"/>
    <pivotField showAll="0" defaultSubtotal="0"/>
    <pivotField showAll="0" defaultSubtotal="0"/>
    <pivotField showAll="0"/>
    <pivotField showAll="0"/>
    <pivotField showAll="0"/>
    <pivotField showAll="0"/>
    <pivotField showAll="0" defaultSubtotal="0"/>
    <pivotField axis="axisRow" showAll="0">
      <items count="3">
        <item h="1" x="0"/>
        <item x="1"/>
        <item t="default"/>
      </items>
    </pivotField>
    <pivotField showAll="0"/>
    <pivotField showAll="0" defaultSubtotal="0"/>
  </pivotFields>
  <rowFields count="1">
    <field x="21"/>
  </rowFields>
  <rowItems count="2">
    <i>
      <x v="1"/>
    </i>
    <i t="grand">
      <x/>
    </i>
  </rowItems>
  <colItems count="1">
    <i/>
  </colItems>
  <dataFields count="1">
    <dataField name="Sum of Private domestic finance" fld="4" baseField="0" baseItem="0" numFmtId="3"/>
  </data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PivotTable51" cacheId="0"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P12:Q21" firstHeaderRow="2" firstDataRow="2" firstDataCol="1"/>
  <pivotFields count="25">
    <pivotField showAll="0"/>
    <pivotField showAll="0" defaultSubtotal="0"/>
    <pivotField showAll="0"/>
    <pivotField dataField="1" showAll="0"/>
    <pivotField showAll="0"/>
    <pivotField showAll="0"/>
    <pivotField showAll="0"/>
    <pivotField showAll="0" defaultSubtotal="0"/>
    <pivotField showAll="0"/>
    <pivotField showAll="0"/>
    <pivotField showAll="0" defaultSubtotal="0"/>
    <pivotField showAll="0"/>
    <pivotField showAll="0" defaultSubtotal="0"/>
    <pivotField showAll="0" defaultSubtotal="0"/>
    <pivotField showAll="0" defaultSubtotal="0"/>
    <pivotField showAll="0" defaultSubtotal="0"/>
    <pivotField showAll="0"/>
    <pivotField showAll="0"/>
    <pivotField showAll="0"/>
    <pivotField showAll="0"/>
    <pivotField showAll="0" defaultSubtotal="0"/>
    <pivotField showAll="0"/>
    <pivotField showAll="0"/>
    <pivotField showAll="0" defaultSubtotal="0"/>
    <pivotField axis="axisRow" showAll="0" defaultSubtotal="0">
      <items count="7">
        <item x="0"/>
        <item x="5"/>
        <item x="2"/>
        <item x="1"/>
        <item x="3"/>
        <item x="6"/>
        <item x="4"/>
      </items>
    </pivotField>
  </pivotFields>
  <rowFields count="1">
    <field x="24"/>
  </rowFields>
  <rowItems count="8">
    <i>
      <x/>
    </i>
    <i>
      <x v="1"/>
    </i>
    <i>
      <x v="2"/>
    </i>
    <i>
      <x v="3"/>
    </i>
    <i>
      <x v="4"/>
    </i>
    <i>
      <x v="5"/>
    </i>
    <i>
      <x v="6"/>
    </i>
    <i t="grand">
      <x/>
    </i>
  </rowItems>
  <colItems count="1">
    <i/>
  </colItems>
  <dataFields count="1">
    <dataField name="Sum of Public international finance (net)" fld="3" baseField="0" baseItem="0" numFmtId="3"/>
  </dataFields>
  <pivotTableStyleInfo name="PivotStyleLight16" showRowHeaders="1" showColHeaders="1" showRowStripes="0" showColStripes="0" showLastColumn="1"/>
</pivotTableDefinition>
</file>

<file path=xl/pivotTables/pivotTable30.xml><?xml version="1.0" encoding="utf-8"?>
<pivotTableDefinition xmlns="http://schemas.openxmlformats.org/spreadsheetml/2006/main" name="PivotTable27" cacheId="1"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G10:H13" firstHeaderRow="2" firstDataRow="2" firstDataCol="1"/>
  <pivotFields count="24">
    <pivotField showAll="0"/>
    <pivotField numFmtId="164" showAll="0" defaultSubtotal="0"/>
    <pivotField showAll="0"/>
    <pivotField dataField="1" showAll="0"/>
    <pivotField showAll="0"/>
    <pivotField showAll="0"/>
    <pivotField showAll="0"/>
    <pivotField showAll="0" defaultSubtotal="0"/>
    <pivotField showAll="0"/>
    <pivotField showAll="0"/>
    <pivotField showAll="0" defaultSubtotal="0"/>
    <pivotField showAll="0"/>
    <pivotField showAll="0" defaultSubtotal="0"/>
    <pivotField showAll="0" defaultSubtotal="0"/>
    <pivotField showAll="0" defaultSubtotal="0"/>
    <pivotField showAll="0" defaultSubtotal="0"/>
    <pivotField showAll="0"/>
    <pivotField showAll="0"/>
    <pivotField showAll="0"/>
    <pivotField showAll="0"/>
    <pivotField showAll="0" defaultSubtotal="0"/>
    <pivotField axis="axisRow" showAll="0">
      <items count="3">
        <item h="1" x="0"/>
        <item x="1"/>
        <item t="default"/>
      </items>
    </pivotField>
    <pivotField showAll="0"/>
    <pivotField showAll="0" defaultSubtotal="0"/>
  </pivotFields>
  <rowFields count="1">
    <field x="21"/>
  </rowFields>
  <rowItems count="2">
    <i>
      <x v="1"/>
    </i>
    <i t="grand">
      <x/>
    </i>
  </rowItems>
  <colItems count="1">
    <i/>
  </colItems>
  <dataFields count="1">
    <dataField name="Sum of Public international finance (net)" fld="3" baseField="0" baseItem="0" numFmtId="3"/>
  </dataFields>
  <pivotTableStyleInfo name="PivotStyleLight16" showRowHeaders="1" showColHeaders="1" showRowStripes="0" showColStripes="0" showLastColumn="1"/>
</pivotTableDefinition>
</file>

<file path=xl/pivotTables/pivotTable31.xml><?xml version="1.0" encoding="utf-8"?>
<pivotTableDefinition xmlns="http://schemas.openxmlformats.org/spreadsheetml/2006/main" name="PivotTable18" cacheId="1"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D28:E31" firstHeaderRow="2" firstDataRow="2" firstDataCol="1"/>
  <pivotFields count="24">
    <pivotField showAll="0"/>
    <pivotField numFmtId="164" showAll="0" defaultSubtotal="0"/>
    <pivotField showAll="0"/>
    <pivotField showAll="0"/>
    <pivotField showAll="0"/>
    <pivotField dataField="1" showAll="0"/>
    <pivotField showAll="0"/>
    <pivotField showAll="0" defaultSubtotal="0"/>
    <pivotField showAll="0"/>
    <pivotField showAll="0"/>
    <pivotField showAll="0" defaultSubtotal="0"/>
    <pivotField axis="axisRow" showAll="0">
      <items count="3">
        <item h="1" x="0"/>
        <item x="1"/>
        <item t="default"/>
      </items>
    </pivotField>
    <pivotField showAll="0" defaultSubtotal="0"/>
    <pivotField showAll="0" defaultSubtotal="0"/>
    <pivotField showAll="0" defaultSubtotal="0"/>
    <pivotField showAll="0" defaultSubtotal="0"/>
    <pivotField showAll="0"/>
    <pivotField showAll="0"/>
    <pivotField showAll="0"/>
    <pivotField showAll="0"/>
    <pivotField showAll="0" defaultSubtotal="0"/>
    <pivotField showAll="0"/>
    <pivotField showAll="0"/>
    <pivotField showAll="0" defaultSubtotal="0"/>
  </pivotFields>
  <rowFields count="1">
    <field x="11"/>
  </rowFields>
  <rowItems count="2">
    <i>
      <x v="1"/>
    </i>
    <i t="grand">
      <x/>
    </i>
  </rowItems>
  <colItems count="1">
    <i/>
  </colItems>
  <dataFields count="1">
    <dataField name="Sum of Private international finance" fld="5" baseField="0" baseItem="0" numFmtId="3"/>
  </dataFields>
  <pivotTableStyleInfo name="PivotStyleLight16" showRowHeaders="1" showColHeaders="1" showRowStripes="0" showColStripes="0" showLastColumn="1"/>
</pivotTableDefinition>
</file>

<file path=xl/pivotTables/pivotTable32.xml><?xml version="1.0" encoding="utf-8"?>
<pivotTableDefinition xmlns="http://schemas.openxmlformats.org/spreadsheetml/2006/main" name="PivotTable43" cacheId="1"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M10:N13" firstHeaderRow="2" firstDataRow="2" firstDataCol="1"/>
  <pivotFields count="24">
    <pivotField showAll="0"/>
    <pivotField numFmtId="164" showAll="0" defaultSubtotal="0"/>
    <pivotField showAll="0"/>
    <pivotField dataField="1" showAll="0"/>
    <pivotField showAll="0"/>
    <pivotField showAll="0"/>
    <pivotField showAll="0"/>
    <pivotField showAll="0" defaultSubtotal="0"/>
    <pivotField showAll="0"/>
    <pivotField showAll="0"/>
    <pivotField showAll="0" defaultSubtotal="0"/>
    <pivotField showAll="0"/>
    <pivotField showAll="0" defaultSubtotal="0"/>
    <pivotField showAll="0" defaultSubtotal="0"/>
    <pivotField showAll="0" defaultSubtotal="0"/>
    <pivotField showAll="0" defaultSubtotal="0"/>
    <pivotField axis="axisRow" showAll="0">
      <items count="3">
        <item h="1" x="0"/>
        <item x="1"/>
        <item t="default"/>
      </items>
    </pivotField>
    <pivotField showAll="0"/>
    <pivotField showAll="0"/>
    <pivotField showAll="0"/>
    <pivotField showAll="0" defaultSubtotal="0"/>
    <pivotField showAll="0"/>
    <pivotField showAll="0"/>
    <pivotField showAll="0" defaultSubtotal="0"/>
  </pivotFields>
  <rowFields count="1">
    <field x="16"/>
  </rowFields>
  <rowItems count="2">
    <i>
      <x v="1"/>
    </i>
    <i t="grand">
      <x/>
    </i>
  </rowItems>
  <colItems count="1">
    <i/>
  </colItems>
  <dataFields count="1">
    <dataField name="Sum of Public international finance (net)" fld="3" baseField="0" baseItem="0" numFmtId="3"/>
  </data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PivotTable44" cacheId="1"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M19:N22" firstHeaderRow="2" firstDataRow="2" firstDataCol="1"/>
  <pivotFields count="24">
    <pivotField showAll="0"/>
    <pivotField numFmtId="164" showAll="0" defaultSubtotal="0"/>
    <pivotField showAll="0"/>
    <pivotField showAll="0"/>
    <pivotField dataField="1" showAll="0"/>
    <pivotField showAll="0"/>
    <pivotField showAll="0"/>
    <pivotField showAll="0" defaultSubtotal="0"/>
    <pivotField showAll="0"/>
    <pivotField showAll="0"/>
    <pivotField showAll="0" defaultSubtotal="0"/>
    <pivotField showAll="0"/>
    <pivotField showAll="0" defaultSubtotal="0"/>
    <pivotField showAll="0" defaultSubtotal="0"/>
    <pivotField showAll="0" defaultSubtotal="0"/>
    <pivotField showAll="0" defaultSubtotal="0"/>
    <pivotField axis="axisRow" showAll="0">
      <items count="3">
        <item h="1" x="0"/>
        <item x="1"/>
        <item t="default"/>
      </items>
    </pivotField>
    <pivotField showAll="0"/>
    <pivotField showAll="0"/>
    <pivotField showAll="0"/>
    <pivotField showAll="0" defaultSubtotal="0"/>
    <pivotField showAll="0"/>
    <pivotField showAll="0"/>
    <pivotField showAll="0" defaultSubtotal="0"/>
  </pivotFields>
  <rowFields count="1">
    <field x="16"/>
  </rowFields>
  <rowItems count="2">
    <i>
      <x v="1"/>
    </i>
    <i t="grand">
      <x/>
    </i>
  </rowItems>
  <colItems count="1">
    <i/>
  </colItems>
  <dataFields count="1">
    <dataField name="Sum of Private domestic finance" fld="4" baseField="0" baseItem="0" numFmtId="3"/>
  </dataField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PivotTable35" cacheId="1"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J19:K22" firstHeaderRow="2" firstDataRow="2" firstDataCol="1"/>
  <pivotFields count="24">
    <pivotField showAll="0"/>
    <pivotField numFmtId="164" showAll="0" defaultSubtotal="0"/>
    <pivotField showAll="0"/>
    <pivotField showAll="0"/>
    <pivotField dataField="1" showAll="0"/>
    <pivotField showAll="0"/>
    <pivotField showAll="0"/>
    <pivotField showAll="0" defaultSubtotal="0"/>
    <pivotField showAll="0"/>
    <pivotField showAll="0"/>
    <pivotField showAll="0" defaultSubtotal="0"/>
    <pivotField showAll="0"/>
    <pivotField showAll="0" defaultSubtotal="0"/>
    <pivotField showAll="0" defaultSubtotal="0"/>
    <pivotField showAll="0" defaultSubtotal="0"/>
    <pivotField showAll="0" defaultSubtotal="0"/>
    <pivotField showAll="0"/>
    <pivotField showAll="0"/>
    <pivotField showAll="0"/>
    <pivotField showAll="0"/>
    <pivotField showAll="0" defaultSubtotal="0"/>
    <pivotField showAll="0"/>
    <pivotField axis="axisRow" showAll="0">
      <items count="3">
        <item h="1" x="0"/>
        <item x="1"/>
        <item t="default"/>
      </items>
    </pivotField>
    <pivotField showAll="0" defaultSubtotal="0"/>
  </pivotFields>
  <rowFields count="1">
    <field x="22"/>
  </rowFields>
  <rowItems count="2">
    <i>
      <x v="1"/>
    </i>
    <i t="grand">
      <x/>
    </i>
  </rowItems>
  <colItems count="1">
    <i/>
  </colItems>
  <dataFields count="1">
    <dataField name="Sum of Private domestic finance" fld="4" baseField="0" baseItem="0" numFmtId="3"/>
  </dataField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PivotTable22" cacheId="0"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V24:W28" firstHeaderRow="2" firstDataRow="2" firstDataCol="1"/>
  <pivotFields count="25">
    <pivotField showAll="0"/>
    <pivotField showAll="0" defaultSubtotal="0"/>
    <pivotField showAll="0"/>
    <pivotField showAll="0"/>
    <pivotField dataField="1" showAll="0"/>
    <pivotField showAll="0"/>
    <pivotField showAll="0"/>
    <pivotField showAll="0" defaultSubtotal="0"/>
    <pivotField showAll="0"/>
    <pivotField showAll="0"/>
    <pivotField showAll="0" defaultSubtotal="0"/>
    <pivotField showAll="0"/>
    <pivotField showAll="0" defaultSubtotal="0"/>
    <pivotField showAll="0" defaultSubtotal="0"/>
    <pivotField axis="axisRow" showAll="0" defaultSubtotal="0">
      <items count="2">
        <item x="1"/>
        <item x="0"/>
      </items>
    </pivotField>
    <pivotField showAll="0" defaultSubtotal="0"/>
    <pivotField showAll="0"/>
    <pivotField showAll="0"/>
    <pivotField showAll="0"/>
    <pivotField showAll="0"/>
    <pivotField showAll="0" defaultSubtotal="0"/>
    <pivotField showAll="0"/>
    <pivotField showAll="0"/>
    <pivotField showAll="0" defaultSubtotal="0"/>
    <pivotField showAll="0" defaultSubtotal="0"/>
  </pivotFields>
  <rowFields count="1">
    <field x="14"/>
  </rowFields>
  <rowItems count="3">
    <i>
      <x/>
    </i>
    <i>
      <x v="1"/>
    </i>
    <i t="grand">
      <x/>
    </i>
  </rowItems>
  <colItems count="1">
    <i/>
  </colItems>
  <dataFields count="1">
    <dataField name="Sum of Private domestic finance" fld="4" baseField="0" baseItem="0" numFmtId="3"/>
  </dataFields>
  <pivotTableStyleInfo name="PivotStyleLight16" showRowHeaders="1" showColHeaders="1" showRowStripes="0" showColStripes="0" showLastColumn="1"/>
</pivotTableDefinition>
</file>

<file path=xl/pivotTables/pivotTable7.xml><?xml version="1.0" encoding="utf-8"?>
<pivotTableDefinition xmlns="http://schemas.openxmlformats.org/spreadsheetml/2006/main" name="PivotTable17" cacheId="0"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V36:W40" firstHeaderRow="2" firstDataRow="2" firstDataCol="1"/>
  <pivotFields count="25">
    <pivotField showAll="0"/>
    <pivotField showAll="0" defaultSubtotal="0"/>
    <pivotField showAll="0"/>
    <pivotField showAll="0"/>
    <pivotField showAll="0"/>
    <pivotField dataField="1" showAll="0"/>
    <pivotField showAll="0"/>
    <pivotField showAll="0" defaultSubtotal="0"/>
    <pivotField showAll="0"/>
    <pivotField showAll="0"/>
    <pivotField showAll="0" defaultSubtotal="0"/>
    <pivotField showAll="0"/>
    <pivotField showAll="0" defaultSubtotal="0"/>
    <pivotField showAll="0" defaultSubtotal="0"/>
    <pivotField axis="axisRow" showAll="0" defaultSubtotal="0">
      <items count="2">
        <item x="1"/>
        <item x="0"/>
      </items>
    </pivotField>
    <pivotField showAll="0" defaultSubtotal="0"/>
    <pivotField showAll="0"/>
    <pivotField showAll="0"/>
    <pivotField showAll="0"/>
    <pivotField showAll="0"/>
    <pivotField showAll="0" defaultSubtotal="0"/>
    <pivotField showAll="0"/>
    <pivotField showAll="0"/>
    <pivotField showAll="0" defaultSubtotal="0"/>
    <pivotField showAll="0" defaultSubtotal="0"/>
  </pivotFields>
  <rowFields count="1">
    <field x="14"/>
  </rowFields>
  <rowItems count="3">
    <i>
      <x/>
    </i>
    <i>
      <x v="1"/>
    </i>
    <i t="grand">
      <x/>
    </i>
  </rowItems>
  <colItems count="1">
    <i/>
  </colItems>
  <dataFields count="1">
    <dataField name="Sum of Private international finance" fld="5" baseField="0" baseItem="0" numFmtId="3"/>
  </dataField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A10:B17" firstHeaderRow="2" firstDataRow="2" firstDataCol="1"/>
  <pivotFields count="24">
    <pivotField showAll="0"/>
    <pivotField numFmtId="164" showAll="0" defaultSubtotal="0"/>
    <pivotField showAll="0"/>
    <pivotField dataField="1" showAll="0"/>
    <pivotField showAll="0"/>
    <pivotField showAll="0"/>
    <pivotField showAll="0"/>
    <pivotField showAll="0" defaultSubtotal="0"/>
    <pivotField showAll="0"/>
    <pivotField showAll="0"/>
    <pivotField showAll="0" defaultSubtotal="0"/>
    <pivotField showAll="0"/>
    <pivotField showAll="0" defaultSubtotal="0"/>
    <pivotField showAll="0" defaultSubtotal="0"/>
    <pivotField showAll="0" defaultSubtotal="0"/>
    <pivotField showAll="0" defaultSubtotal="0"/>
    <pivotField showAll="0"/>
    <pivotField showAll="0"/>
    <pivotField axis="axisRow" showAll="0">
      <items count="6">
        <item x="1"/>
        <item x="0"/>
        <item x="4"/>
        <item x="3"/>
        <item x="2"/>
        <item t="default"/>
      </items>
    </pivotField>
    <pivotField showAll="0"/>
    <pivotField showAll="0" defaultSubtotal="0"/>
    <pivotField showAll="0"/>
    <pivotField showAll="0"/>
    <pivotField showAll="0" defaultSubtotal="0"/>
  </pivotFields>
  <rowFields count="1">
    <field x="18"/>
  </rowFields>
  <rowItems count="6">
    <i>
      <x/>
    </i>
    <i>
      <x v="1"/>
    </i>
    <i>
      <x v="2"/>
    </i>
    <i>
      <x v="3"/>
    </i>
    <i>
      <x v="4"/>
    </i>
    <i t="grand">
      <x/>
    </i>
  </rowItems>
  <colItems count="1">
    <i/>
  </colItems>
  <dataFields count="1">
    <dataField name="Sum of Public international finance (net)" fld="3" baseField="0" baseItem="0" numFmtId="3"/>
  </dataField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PivotTable52" cacheId="0"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P24:Q33" firstHeaderRow="2" firstDataRow="2" firstDataCol="1"/>
  <pivotFields count="25">
    <pivotField showAll="0"/>
    <pivotField showAll="0" defaultSubtotal="0"/>
    <pivotField showAll="0"/>
    <pivotField showAll="0"/>
    <pivotField dataField="1" showAll="0"/>
    <pivotField showAll="0"/>
    <pivotField showAll="0"/>
    <pivotField showAll="0" defaultSubtotal="0"/>
    <pivotField showAll="0"/>
    <pivotField showAll="0"/>
    <pivotField showAll="0" defaultSubtotal="0"/>
    <pivotField showAll="0"/>
    <pivotField showAll="0" defaultSubtotal="0"/>
    <pivotField showAll="0" defaultSubtotal="0"/>
    <pivotField showAll="0" defaultSubtotal="0"/>
    <pivotField showAll="0" defaultSubtotal="0"/>
    <pivotField showAll="0"/>
    <pivotField showAll="0"/>
    <pivotField showAll="0"/>
    <pivotField showAll="0"/>
    <pivotField showAll="0" defaultSubtotal="0"/>
    <pivotField showAll="0"/>
    <pivotField showAll="0"/>
    <pivotField showAll="0" defaultSubtotal="0"/>
    <pivotField axis="axisRow" showAll="0" defaultSubtotal="0">
      <items count="7">
        <item x="0"/>
        <item x="5"/>
        <item x="2"/>
        <item x="1"/>
        <item x="3"/>
        <item x="6"/>
        <item x="4"/>
      </items>
    </pivotField>
  </pivotFields>
  <rowFields count="1">
    <field x="24"/>
  </rowFields>
  <rowItems count="8">
    <i>
      <x/>
    </i>
    <i>
      <x v="1"/>
    </i>
    <i>
      <x v="2"/>
    </i>
    <i>
      <x v="3"/>
    </i>
    <i>
      <x v="4"/>
    </i>
    <i>
      <x v="5"/>
    </i>
    <i>
      <x v="6"/>
    </i>
    <i t="grand">
      <x/>
    </i>
  </rowItems>
  <colItems count="1">
    <i/>
  </colItems>
  <dataFields count="1">
    <dataField name="Sum of Private domestic finance" fld="4" baseField="0" baseItem="0" numFmtId="3"/>
  </dataField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8.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18" Type="http://schemas.openxmlformats.org/officeDocument/2006/relationships/pivotTable" Target="../pivotTables/pivotTable18.xml"/><Relationship Id="rId26" Type="http://schemas.openxmlformats.org/officeDocument/2006/relationships/pivotTable" Target="../pivotTables/pivotTable26.xml"/><Relationship Id="rId3" Type="http://schemas.openxmlformats.org/officeDocument/2006/relationships/pivotTable" Target="../pivotTables/pivotTable3.xml"/><Relationship Id="rId21" Type="http://schemas.openxmlformats.org/officeDocument/2006/relationships/pivotTable" Target="../pivotTables/pivotTable21.xml"/><Relationship Id="rId7" Type="http://schemas.openxmlformats.org/officeDocument/2006/relationships/pivotTable" Target="../pivotTables/pivotTable7.xml"/><Relationship Id="rId12" Type="http://schemas.openxmlformats.org/officeDocument/2006/relationships/pivotTable" Target="../pivotTables/pivotTable12.xml"/><Relationship Id="rId17" Type="http://schemas.openxmlformats.org/officeDocument/2006/relationships/pivotTable" Target="../pivotTables/pivotTable17.xml"/><Relationship Id="rId25" Type="http://schemas.openxmlformats.org/officeDocument/2006/relationships/pivotTable" Target="../pivotTables/pivotTable25.xml"/><Relationship Id="rId2" Type="http://schemas.openxmlformats.org/officeDocument/2006/relationships/pivotTable" Target="../pivotTables/pivotTable2.xml"/><Relationship Id="rId16" Type="http://schemas.openxmlformats.org/officeDocument/2006/relationships/pivotTable" Target="../pivotTables/pivotTable16.xml"/><Relationship Id="rId20" Type="http://schemas.openxmlformats.org/officeDocument/2006/relationships/pivotTable" Target="../pivotTables/pivotTable20.xml"/><Relationship Id="rId29" Type="http://schemas.openxmlformats.org/officeDocument/2006/relationships/pivotTable" Target="../pivotTables/pivotTable29.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24" Type="http://schemas.openxmlformats.org/officeDocument/2006/relationships/pivotTable" Target="../pivotTables/pivotTable24.xml"/><Relationship Id="rId32" Type="http://schemas.openxmlformats.org/officeDocument/2006/relationships/pivotTable" Target="../pivotTables/pivotTable32.xml"/><Relationship Id="rId5" Type="http://schemas.openxmlformats.org/officeDocument/2006/relationships/pivotTable" Target="../pivotTables/pivotTable5.xml"/><Relationship Id="rId15" Type="http://schemas.openxmlformats.org/officeDocument/2006/relationships/pivotTable" Target="../pivotTables/pivotTable15.xml"/><Relationship Id="rId23" Type="http://schemas.openxmlformats.org/officeDocument/2006/relationships/pivotTable" Target="../pivotTables/pivotTable23.xml"/><Relationship Id="rId28" Type="http://schemas.openxmlformats.org/officeDocument/2006/relationships/pivotTable" Target="../pivotTables/pivotTable28.xml"/><Relationship Id="rId10" Type="http://schemas.openxmlformats.org/officeDocument/2006/relationships/pivotTable" Target="../pivotTables/pivotTable10.xml"/><Relationship Id="rId19" Type="http://schemas.openxmlformats.org/officeDocument/2006/relationships/pivotTable" Target="../pivotTables/pivotTable19.xml"/><Relationship Id="rId31" Type="http://schemas.openxmlformats.org/officeDocument/2006/relationships/pivotTable" Target="../pivotTables/pivotTable31.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 Id="rId22" Type="http://schemas.openxmlformats.org/officeDocument/2006/relationships/pivotTable" Target="../pivotTables/pivotTable22.xml"/><Relationship Id="rId27" Type="http://schemas.openxmlformats.org/officeDocument/2006/relationships/pivotTable" Target="../pivotTables/pivotTable27.xml"/><Relationship Id="rId30" Type="http://schemas.openxmlformats.org/officeDocument/2006/relationships/pivotTable" Target="../pivotTables/pivotTable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W280"/>
  <sheetViews>
    <sheetView showGridLines="0" zoomScale="150" zoomScaleNormal="150" zoomScalePageLayoutView="150" workbookViewId="0">
      <pane ySplit="5" topLeftCell="A30" activePane="bottomLeft" state="frozen"/>
      <selection pane="bottomLeft" activeCell="F50" sqref="F50"/>
    </sheetView>
  </sheetViews>
  <sheetFormatPr defaultColWidth="8.85546875" defaultRowHeight="13.5" x14ac:dyDescent="0.25"/>
  <cols>
    <col min="1" max="1" width="3.7109375" style="1" customWidth="1"/>
    <col min="2" max="2" width="3.42578125" style="1" customWidth="1"/>
    <col min="3" max="3" width="0" style="1" hidden="1" customWidth="1"/>
    <col min="4" max="4" width="0" style="2" hidden="1" customWidth="1"/>
    <col min="5" max="5" width="4.42578125" style="2" customWidth="1"/>
    <col min="6" max="6" width="24.42578125" style="3" customWidth="1"/>
    <col min="7" max="7" width="9.85546875" style="3" customWidth="1"/>
    <col min="8" max="8" width="3.28515625" style="4" customWidth="1"/>
    <col min="9" max="9" width="19.42578125" style="2" customWidth="1"/>
    <col min="10" max="10" width="19" style="5" customWidth="1"/>
    <col min="11" max="11" width="3.42578125" customWidth="1"/>
    <col min="12" max="12" width="7.42578125" style="1" customWidth="1"/>
    <col min="13" max="13" width="3.85546875" style="1" customWidth="1"/>
    <col min="14" max="14" width="4.28515625" style="1" customWidth="1"/>
    <col min="15" max="15" width="4.7109375" style="1" customWidth="1"/>
    <col min="16" max="18" width="11.42578125" style="1" customWidth="1"/>
    <col min="19" max="19" width="0" style="1" hidden="1" customWidth="1"/>
    <col min="20" max="23" width="0" style="4" hidden="1" customWidth="1"/>
    <col min="24" max="256" width="11.42578125" style="1" customWidth="1"/>
    <col min="257" max="16384" width="8.85546875" style="1"/>
  </cols>
  <sheetData>
    <row r="1" spans="1:23" s="6" customFormat="1" ht="15.6" customHeight="1" x14ac:dyDescent="0.2">
      <c r="B1" s="7" t="s">
        <v>0</v>
      </c>
      <c r="C1" s="7"/>
      <c r="D1" s="8"/>
      <c r="E1" s="8"/>
      <c r="F1" s="9"/>
      <c r="G1" s="9"/>
      <c r="H1" s="10"/>
      <c r="I1" s="11"/>
      <c r="J1" s="12"/>
      <c r="T1" s="10"/>
      <c r="U1" s="10"/>
      <c r="V1" s="10"/>
      <c r="W1" s="10"/>
    </row>
    <row r="2" spans="1:23" ht="6" customHeight="1" x14ac:dyDescent="0.25">
      <c r="B2" s="13"/>
      <c r="C2" s="13"/>
      <c r="D2" s="14"/>
      <c r="E2" s="14"/>
      <c r="I2" s="15"/>
      <c r="J2" s="16"/>
      <c r="V2" s="17" t="s">
        <v>1</v>
      </c>
    </row>
    <row r="3" spans="1:23" s="2" customFormat="1" ht="9.75" customHeight="1" x14ac:dyDescent="0.25">
      <c r="B3" s="15"/>
      <c r="C3" s="15"/>
      <c r="D3" s="15"/>
      <c r="E3" s="15"/>
      <c r="F3" s="18"/>
      <c r="G3" s="19" t="s">
        <v>2</v>
      </c>
      <c r="H3" s="4"/>
      <c r="I3" s="15"/>
      <c r="J3" s="16"/>
      <c r="T3" s="4"/>
      <c r="U3" s="4"/>
      <c r="V3" s="17" t="s">
        <v>3</v>
      </c>
      <c r="W3" s="4"/>
    </row>
    <row r="4" spans="1:23" s="2" customFormat="1" ht="9.75" customHeight="1" x14ac:dyDescent="0.25">
      <c r="B4" s="15"/>
      <c r="C4" s="15"/>
      <c r="D4" s="15"/>
      <c r="E4" s="15"/>
      <c r="F4" s="18"/>
      <c r="G4" s="19" t="s">
        <v>4</v>
      </c>
      <c r="H4" s="4"/>
      <c r="I4" s="15"/>
      <c r="J4" s="16"/>
      <c r="T4" s="4"/>
      <c r="U4" s="4"/>
      <c r="V4" s="20" t="s">
        <v>5</v>
      </c>
      <c r="W4" s="4"/>
    </row>
    <row r="5" spans="1:23" s="21" customFormat="1" ht="9.75" customHeight="1" x14ac:dyDescent="0.2">
      <c r="B5" s="22"/>
      <c r="C5" s="22"/>
      <c r="D5" s="22" t="s">
        <v>6</v>
      </c>
      <c r="E5" s="22"/>
      <c r="F5" s="23"/>
      <c r="G5" s="24" t="s">
        <v>7</v>
      </c>
      <c r="H5" s="25"/>
      <c r="I5" s="22" t="s">
        <v>8</v>
      </c>
      <c r="J5" s="26" t="s">
        <v>9</v>
      </c>
      <c r="K5" s="27"/>
      <c r="L5" s="28" t="s">
        <v>10</v>
      </c>
      <c r="M5" s="29" t="s">
        <v>11</v>
      </c>
      <c r="N5" s="27" t="s">
        <v>12</v>
      </c>
      <c r="O5" s="29" t="s">
        <v>13</v>
      </c>
      <c r="P5" s="27" t="s">
        <v>353</v>
      </c>
      <c r="S5" s="22" t="s">
        <v>14</v>
      </c>
      <c r="T5" s="25"/>
      <c r="U5" s="25"/>
      <c r="V5" s="30" t="s">
        <v>15</v>
      </c>
      <c r="W5" s="25"/>
    </row>
    <row r="6" spans="1:23" s="21" customFormat="1" ht="5.0999999999999996" customHeight="1" x14ac:dyDescent="0.2">
      <c r="B6" s="31"/>
      <c r="C6" s="31"/>
      <c r="D6" s="31"/>
      <c r="E6" s="31"/>
      <c r="F6" s="32"/>
      <c r="G6" s="32"/>
      <c r="H6" s="33"/>
      <c r="I6" s="21" t="s">
        <v>17</v>
      </c>
      <c r="J6" s="34"/>
      <c r="M6" s="35"/>
      <c r="O6" s="35"/>
      <c r="T6" s="33"/>
      <c r="U6" s="33"/>
      <c r="V6" s="33"/>
      <c r="W6" s="33"/>
    </row>
    <row r="7" spans="1:23" s="41" customFormat="1" ht="11.25" customHeight="1" x14ac:dyDescent="0.2">
      <c r="A7" s="21"/>
      <c r="B7" s="36">
        <v>144</v>
      </c>
      <c r="C7" s="37">
        <f t="shared" ref="C7:C70" si="0">IF(D7=F7,1,0)</f>
        <v>1</v>
      </c>
      <c r="D7" s="21" t="s">
        <v>16</v>
      </c>
      <c r="E7" s="21"/>
      <c r="F7" s="38" t="s">
        <v>16</v>
      </c>
      <c r="G7" s="39">
        <v>88870</v>
      </c>
      <c r="H7" s="40"/>
      <c r="I7" s="21" t="s">
        <v>17</v>
      </c>
      <c r="J7" s="35" t="s">
        <v>18</v>
      </c>
      <c r="K7" s="21"/>
      <c r="L7" s="21"/>
      <c r="M7" s="35" t="str">
        <f>IF(ISNA(VLOOKUP(F7,#REF!,1,FALSE)),"","LDC")</f>
        <v>LDC</v>
      </c>
      <c r="N7" s="21" t="str">
        <f>IF(ISNA(VLOOKUP(F7,#REF!,1,FALSE)),"","SIDS")</f>
        <v>SIDS</v>
      </c>
      <c r="O7" s="35" t="str">
        <f>IF(ISNA(VLOOKUP(F7,#REF!,1,FALSE)),"","LLDC")</f>
        <v>LLDC</v>
      </c>
      <c r="P7" s="21" t="str">
        <f t="shared" ref="P7:P70" si="1">IF(ISNA(VLOOKUP(F7,#N/A,1,FALSE)),"","G77")</f>
        <v/>
      </c>
      <c r="Q7" s="21"/>
      <c r="S7" s="21" t="s">
        <v>17</v>
      </c>
      <c r="T7" s="37">
        <f t="shared" ref="T7:T70" si="2">IF(U7=F7,1,0)</f>
        <v>1</v>
      </c>
      <c r="U7" s="42" t="s">
        <v>16</v>
      </c>
      <c r="V7" s="43">
        <v>61450</v>
      </c>
      <c r="W7" s="43"/>
    </row>
    <row r="8" spans="1:23" s="21" customFormat="1" ht="11.25" customHeight="1" x14ac:dyDescent="0.2">
      <c r="B8" s="36">
        <v>114</v>
      </c>
      <c r="C8" s="37">
        <f t="shared" si="0"/>
        <v>1</v>
      </c>
      <c r="D8" s="21" t="s">
        <v>19</v>
      </c>
      <c r="F8" s="44" t="s">
        <v>19</v>
      </c>
      <c r="G8" s="39">
        <v>77390</v>
      </c>
      <c r="H8" s="40"/>
      <c r="I8" s="21" t="s">
        <v>17</v>
      </c>
      <c r="J8" s="35" t="s">
        <v>18</v>
      </c>
      <c r="L8" s="21" t="s">
        <v>20</v>
      </c>
      <c r="M8" s="35" t="str">
        <f>IF(ISNA(VLOOKUP(F8,#REF!,1,FALSE)),"","LDC")</f>
        <v>LDC</v>
      </c>
      <c r="N8" s="21" t="str">
        <f>IF(ISNA(VLOOKUP(F8,#REF!,1,FALSE)),"","SIDS")</f>
        <v>SIDS</v>
      </c>
      <c r="O8" s="35" t="str">
        <f>IF(ISNA(VLOOKUP(F8,#REF!,1,FALSE)),"","LLDC")</f>
        <v>LLDC</v>
      </c>
      <c r="P8" s="21" t="str">
        <f t="shared" si="1"/>
        <v/>
      </c>
      <c r="R8" s="41"/>
      <c r="S8" s="21" t="s">
        <v>17</v>
      </c>
      <c r="T8" s="37">
        <f t="shared" si="2"/>
        <v>1</v>
      </c>
      <c r="U8" s="45" t="s">
        <v>19</v>
      </c>
      <c r="V8" s="43">
        <v>64110</v>
      </c>
      <c r="W8" s="46" t="s">
        <v>21</v>
      </c>
    </row>
    <row r="9" spans="1:23" s="21" customFormat="1" ht="11.25" customHeight="1" x14ac:dyDescent="0.2">
      <c r="B9" s="36">
        <v>186</v>
      </c>
      <c r="C9" s="37">
        <f t="shared" si="0"/>
        <v>1</v>
      </c>
      <c r="D9" s="21" t="s">
        <v>22</v>
      </c>
      <c r="F9" s="38" t="s">
        <v>22</v>
      </c>
      <c r="G9" s="39">
        <v>76350</v>
      </c>
      <c r="H9" s="40"/>
      <c r="I9" s="21" t="s">
        <v>17</v>
      </c>
      <c r="J9" s="35" t="s">
        <v>18</v>
      </c>
      <c r="M9" s="35" t="str">
        <f>IF(ISNA(VLOOKUP(F9,#REF!,1,FALSE)),"","LDC")</f>
        <v>LDC</v>
      </c>
      <c r="N9" s="21" t="str">
        <f>IF(ISNA(VLOOKUP(F9,#REF!,1,FALSE)),"","SIDS")</f>
        <v>SIDS</v>
      </c>
      <c r="O9" s="35" t="str">
        <f>IF(ISNA(VLOOKUP(F9,#REF!,1,FALSE)),"","LLDC")</f>
        <v>LLDC</v>
      </c>
      <c r="P9" s="21" t="str">
        <f t="shared" si="1"/>
        <v/>
      </c>
      <c r="Q9" s="41"/>
      <c r="R9" s="41"/>
      <c r="S9" s="21" t="s">
        <v>17</v>
      </c>
      <c r="T9" s="37">
        <f t="shared" si="2"/>
        <v>1</v>
      </c>
      <c r="U9" s="42" t="s">
        <v>22</v>
      </c>
      <c r="V9" s="43">
        <v>52530</v>
      </c>
      <c r="W9" s="43"/>
    </row>
    <row r="10" spans="1:23" s="21" customFormat="1" ht="11.25" customHeight="1" x14ac:dyDescent="0.2">
      <c r="A10" s="41"/>
      <c r="B10" s="36">
        <v>53</v>
      </c>
      <c r="C10" s="37">
        <f t="shared" si="0"/>
        <v>1</v>
      </c>
      <c r="D10" s="21" t="s">
        <v>23</v>
      </c>
      <c r="F10" s="44" t="s">
        <v>23</v>
      </c>
      <c r="G10" s="39">
        <v>60160</v>
      </c>
      <c r="H10" s="40"/>
      <c r="I10" s="21" t="s">
        <v>17</v>
      </c>
      <c r="J10" s="35" t="s">
        <v>18</v>
      </c>
      <c r="K10" s="41"/>
      <c r="M10" s="35" t="str">
        <f>IF(ISNA(VLOOKUP(F10,#REF!,1,FALSE)),"","LDC")</f>
        <v>LDC</v>
      </c>
      <c r="N10" s="21" t="str">
        <f>IF(ISNA(VLOOKUP(F10,#REF!,1,FALSE)),"","SIDS")</f>
        <v>SIDS</v>
      </c>
      <c r="O10" s="35" t="str">
        <f>IF(ISNA(VLOOKUP(F10,#REF!,1,FALSE)),"","LLDC")</f>
        <v>LLDC</v>
      </c>
      <c r="P10" s="21" t="str">
        <f t="shared" si="1"/>
        <v/>
      </c>
      <c r="Q10" s="41"/>
      <c r="R10" s="41"/>
      <c r="S10" s="21" t="s">
        <v>17</v>
      </c>
      <c r="T10" s="37">
        <f t="shared" si="2"/>
        <v>1</v>
      </c>
      <c r="U10" s="45" t="s">
        <v>23</v>
      </c>
      <c r="V10" s="43">
        <v>41920</v>
      </c>
      <c r="W10" s="46" t="s">
        <v>24</v>
      </c>
    </row>
    <row r="11" spans="1:23" s="21" customFormat="1" ht="11.25" customHeight="1" x14ac:dyDescent="0.2">
      <c r="B11" s="36">
        <v>185</v>
      </c>
      <c r="C11" s="37">
        <f t="shared" si="0"/>
        <v>1</v>
      </c>
      <c r="D11" s="21" t="s">
        <v>25</v>
      </c>
      <c r="F11" s="44" t="s">
        <v>25</v>
      </c>
      <c r="G11" s="39">
        <v>53170</v>
      </c>
      <c r="H11" s="40"/>
      <c r="I11" s="21" t="s">
        <v>17</v>
      </c>
      <c r="J11" s="35" t="s">
        <v>18</v>
      </c>
      <c r="M11" s="35" t="str">
        <f>IF(ISNA(VLOOKUP(F11,#REF!,1,FALSE)),"","LDC")</f>
        <v>LDC</v>
      </c>
      <c r="N11" s="21" t="str">
        <f>IF(ISNA(VLOOKUP(F11,#REF!,1,FALSE)),"","SIDS")</f>
        <v>SIDS</v>
      </c>
      <c r="O11" s="35" t="str">
        <f>IF(ISNA(VLOOKUP(F11,#REF!,1,FALSE)),"","LLDC")</f>
        <v>LLDC</v>
      </c>
      <c r="P11" s="21" t="str">
        <f t="shared" si="1"/>
        <v/>
      </c>
      <c r="Q11" s="41"/>
      <c r="R11" s="41"/>
      <c r="S11" s="21" t="s">
        <v>17</v>
      </c>
      <c r="T11" s="37">
        <f t="shared" si="2"/>
        <v>1</v>
      </c>
      <c r="U11" s="45" t="s">
        <v>25</v>
      </c>
      <c r="V11" s="43">
        <v>42210</v>
      </c>
      <c r="W11" s="43"/>
    </row>
    <row r="12" spans="1:23" s="41" customFormat="1" ht="11.25" customHeight="1" x14ac:dyDescent="0.2">
      <c r="B12" s="36">
        <v>11</v>
      </c>
      <c r="C12" s="37">
        <f t="shared" si="0"/>
        <v>1</v>
      </c>
      <c r="D12" s="21" t="s">
        <v>26</v>
      </c>
      <c r="E12" s="21"/>
      <c r="F12" s="38" t="s">
        <v>26</v>
      </c>
      <c r="G12" s="39">
        <v>49790</v>
      </c>
      <c r="H12" s="40"/>
      <c r="I12" s="21" t="s">
        <v>17</v>
      </c>
      <c r="J12" s="35" t="s">
        <v>18</v>
      </c>
      <c r="L12" s="21"/>
      <c r="M12" s="35" t="str">
        <f>IF(ISNA(VLOOKUP(F12,#REF!,1,FALSE)),"","LDC")</f>
        <v>LDC</v>
      </c>
      <c r="N12" s="21" t="str">
        <f>IF(ISNA(VLOOKUP(F12,#REF!,1,FALSE)),"","SIDS")</f>
        <v>SIDS</v>
      </c>
      <c r="O12" s="35" t="str">
        <f>IF(ISNA(VLOOKUP(F12,#REF!,1,FALSE)),"","LLDC")</f>
        <v>LLDC</v>
      </c>
      <c r="P12" s="21" t="str">
        <f t="shared" si="1"/>
        <v/>
      </c>
      <c r="S12" s="21" t="s">
        <v>17</v>
      </c>
      <c r="T12" s="37">
        <f t="shared" si="2"/>
        <v>1</v>
      </c>
      <c r="U12" s="42" t="s">
        <v>26</v>
      </c>
      <c r="V12" s="43">
        <v>40270</v>
      </c>
      <c r="W12" s="47" t="s">
        <v>24</v>
      </c>
    </row>
    <row r="13" spans="1:23" s="41" customFormat="1" ht="11.25" customHeight="1" x14ac:dyDescent="0.2">
      <c r="A13" s="21"/>
      <c r="B13" s="36">
        <v>137</v>
      </c>
      <c r="C13" s="37">
        <f t="shared" si="0"/>
        <v>1</v>
      </c>
      <c r="D13" s="21" t="s">
        <v>27</v>
      </c>
      <c r="E13" s="21"/>
      <c r="F13" s="44" t="s">
        <v>27</v>
      </c>
      <c r="G13" s="39">
        <v>49660</v>
      </c>
      <c r="H13" s="40"/>
      <c r="I13" s="21" t="s">
        <v>17</v>
      </c>
      <c r="J13" s="35" t="s">
        <v>18</v>
      </c>
      <c r="K13" s="21"/>
      <c r="L13" s="21" t="s">
        <v>20</v>
      </c>
      <c r="M13" s="35" t="str">
        <f>IF(ISNA(VLOOKUP(F13,#REF!,1,FALSE)),"","LDC")</f>
        <v>LDC</v>
      </c>
      <c r="N13" s="21" t="str">
        <f>IF(ISNA(VLOOKUP(F13,#REF!,1,FALSE)),"","SIDS")</f>
        <v>SIDS</v>
      </c>
      <c r="O13" s="35" t="str">
        <f>IF(ISNA(VLOOKUP(F13,#REF!,1,FALSE)),"","LLDC")</f>
        <v>LLDC</v>
      </c>
      <c r="P13" s="21" t="str">
        <f t="shared" si="1"/>
        <v/>
      </c>
      <c r="Q13" s="21"/>
      <c r="S13" s="21" t="s">
        <v>17</v>
      </c>
      <c r="T13" s="37">
        <f t="shared" si="2"/>
        <v>1</v>
      </c>
      <c r="U13" s="45" t="s">
        <v>27</v>
      </c>
      <c r="V13" s="43">
        <v>43150</v>
      </c>
      <c r="W13" s="46" t="s">
        <v>28</v>
      </c>
    </row>
    <row r="14" spans="1:23" s="41" customFormat="1" ht="11.25" customHeight="1" x14ac:dyDescent="0.2">
      <c r="A14" s="21"/>
      <c r="B14" s="36">
        <v>204</v>
      </c>
      <c r="C14" s="37">
        <f t="shared" si="0"/>
        <v>1</v>
      </c>
      <c r="D14" s="21" t="s">
        <v>29</v>
      </c>
      <c r="E14" s="21"/>
      <c r="F14" s="38" t="s">
        <v>29</v>
      </c>
      <c r="G14" s="39">
        <v>48620</v>
      </c>
      <c r="H14" s="40"/>
      <c r="I14" s="21" t="s">
        <v>17</v>
      </c>
      <c r="J14" s="35" t="s">
        <v>18</v>
      </c>
      <c r="K14" s="21"/>
      <c r="L14" s="21"/>
      <c r="M14" s="35" t="str">
        <f>IF(ISNA(VLOOKUP(F14,#REF!,1,FALSE)),"","LDC")</f>
        <v>LDC</v>
      </c>
      <c r="N14" s="21" t="str">
        <f>IF(ISNA(VLOOKUP(F14,#REF!,1,FALSE)),"","SIDS")</f>
        <v>SIDS</v>
      </c>
      <c r="O14" s="35" t="str">
        <f>IF(ISNA(VLOOKUP(F14,#REF!,1,FALSE)),"","LLDC")</f>
        <v>LLDC</v>
      </c>
      <c r="P14" s="21" t="str">
        <f t="shared" si="1"/>
        <v/>
      </c>
      <c r="S14" s="21" t="s">
        <v>17</v>
      </c>
      <c r="T14" s="37">
        <f t="shared" si="2"/>
        <v>1</v>
      </c>
      <c r="U14" s="42" t="s">
        <v>29</v>
      </c>
      <c r="V14" s="43">
        <v>48820</v>
      </c>
      <c r="W14" s="43"/>
    </row>
    <row r="15" spans="1:23" s="41" customFormat="1" ht="11.25" customHeight="1" x14ac:dyDescent="0.2">
      <c r="B15" s="36">
        <v>12</v>
      </c>
      <c r="C15" s="37">
        <f t="shared" si="0"/>
        <v>1</v>
      </c>
      <c r="D15" s="21" t="s">
        <v>30</v>
      </c>
      <c r="E15" s="21"/>
      <c r="F15" s="44" t="s">
        <v>30</v>
      </c>
      <c r="G15" s="39">
        <v>48170</v>
      </c>
      <c r="H15" s="40"/>
      <c r="I15" s="21" t="s">
        <v>17</v>
      </c>
      <c r="J15" s="35" t="s">
        <v>18</v>
      </c>
      <c r="L15" s="21" t="s">
        <v>20</v>
      </c>
      <c r="M15" s="35" t="str">
        <f>IF(ISNA(VLOOKUP(F15,#REF!,1,FALSE)),"","LDC")</f>
        <v>LDC</v>
      </c>
      <c r="N15" s="21" t="str">
        <f>IF(ISNA(VLOOKUP(F15,#REF!,1,FALSE)),"","SIDS")</f>
        <v>SIDS</v>
      </c>
      <c r="O15" s="35" t="str">
        <f>IF(ISNA(VLOOKUP(F15,#REF!,1,FALSE)),"","LLDC")</f>
        <v>LLDC</v>
      </c>
      <c r="P15" s="21" t="str">
        <f t="shared" si="1"/>
        <v/>
      </c>
      <c r="S15" s="21" t="s">
        <v>17</v>
      </c>
      <c r="T15" s="37">
        <f t="shared" si="2"/>
        <v>1</v>
      </c>
      <c r="U15" s="45" t="s">
        <v>30</v>
      </c>
      <c r="V15" s="43">
        <v>42030</v>
      </c>
      <c r="W15" s="43"/>
    </row>
    <row r="16" spans="1:23" s="41" customFormat="1" ht="11.25" customHeight="1" x14ac:dyDescent="0.2">
      <c r="A16" s="21"/>
      <c r="B16" s="36">
        <v>66</v>
      </c>
      <c r="C16" s="37">
        <f t="shared" si="0"/>
        <v>1</v>
      </c>
      <c r="D16" s="21" t="s">
        <v>31</v>
      </c>
      <c r="E16" s="21"/>
      <c r="F16" s="44" t="s">
        <v>31</v>
      </c>
      <c r="G16" s="39">
        <v>47760</v>
      </c>
      <c r="H16" s="40"/>
      <c r="I16" s="21" t="s">
        <v>17</v>
      </c>
      <c r="J16" s="35" t="s">
        <v>18</v>
      </c>
      <c r="K16" s="21"/>
      <c r="L16" s="21" t="s">
        <v>20</v>
      </c>
      <c r="M16" s="35" t="str">
        <f>IF(ISNA(VLOOKUP(F16,#REF!,1,FALSE)),"","LDC")</f>
        <v>LDC</v>
      </c>
      <c r="N16" s="21" t="str">
        <f>IF(ISNA(VLOOKUP(F16,#REF!,1,FALSE)),"","SIDS")</f>
        <v>SIDS</v>
      </c>
      <c r="O16" s="35" t="str">
        <f>IF(ISNA(VLOOKUP(F16,#REF!,1,FALSE)),"","LLDC")</f>
        <v>LLDC</v>
      </c>
      <c r="P16" s="21" t="str">
        <f t="shared" si="1"/>
        <v/>
      </c>
      <c r="Q16" s="21"/>
      <c r="S16" s="21" t="s">
        <v>17</v>
      </c>
      <c r="T16" s="37">
        <f t="shared" si="2"/>
        <v>1</v>
      </c>
      <c r="U16" s="45" t="s">
        <v>31</v>
      </c>
      <c r="V16" s="43">
        <v>37660</v>
      </c>
      <c r="W16" s="43"/>
    </row>
    <row r="17" spans="1:23" s="41" customFormat="1" ht="11.25" customHeight="1" x14ac:dyDescent="0.2">
      <c r="B17" s="48">
        <v>19</v>
      </c>
      <c r="C17" s="37">
        <f t="shared" si="0"/>
        <v>1</v>
      </c>
      <c r="D17" s="21" t="s">
        <v>32</v>
      </c>
      <c r="E17" s="21"/>
      <c r="F17" s="44" t="s">
        <v>32</v>
      </c>
      <c r="G17" s="39">
        <v>45930</v>
      </c>
      <c r="H17" s="40"/>
      <c r="I17" s="21" t="s">
        <v>17</v>
      </c>
      <c r="J17" s="35" t="s">
        <v>18</v>
      </c>
      <c r="L17" s="21" t="s">
        <v>20</v>
      </c>
      <c r="M17" s="35" t="str">
        <f>IF(ISNA(VLOOKUP(F17,#REF!,1,FALSE)),"","LDC")</f>
        <v>LDC</v>
      </c>
      <c r="N17" s="21" t="str">
        <f>IF(ISNA(VLOOKUP(F17,#REF!,1,FALSE)),"","SIDS")</f>
        <v>SIDS</v>
      </c>
      <c r="O17" s="35" t="str">
        <f>IF(ISNA(VLOOKUP(F17,#REF!,1,FALSE)),"","LLDC")</f>
        <v>LLDC</v>
      </c>
      <c r="P17" s="21" t="str">
        <f t="shared" si="1"/>
        <v/>
      </c>
      <c r="S17" s="21" t="s">
        <v>17</v>
      </c>
      <c r="T17" s="37">
        <f t="shared" si="2"/>
        <v>1</v>
      </c>
      <c r="U17" s="45" t="s">
        <v>32</v>
      </c>
      <c r="V17" s="43">
        <v>39150</v>
      </c>
      <c r="W17" s="43"/>
    </row>
    <row r="18" spans="1:23" s="41" customFormat="1" ht="11.25" customHeight="1" x14ac:dyDescent="0.2">
      <c r="B18" s="48">
        <v>34</v>
      </c>
      <c r="C18" s="37">
        <f t="shared" si="0"/>
        <v>1</v>
      </c>
      <c r="D18" s="21" t="s">
        <v>33</v>
      </c>
      <c r="E18" s="21"/>
      <c r="F18" s="38" t="s">
        <v>33</v>
      </c>
      <c r="G18" s="39">
        <v>45550</v>
      </c>
      <c r="H18" s="40"/>
      <c r="I18" s="21" t="s">
        <v>17</v>
      </c>
      <c r="J18" s="35" t="s">
        <v>18</v>
      </c>
      <c r="L18" s="21"/>
      <c r="M18" s="35" t="str">
        <f>IF(ISNA(VLOOKUP(F18,#REF!,1,FALSE)),"","LDC")</f>
        <v>LDC</v>
      </c>
      <c r="N18" s="21" t="str">
        <f>IF(ISNA(VLOOKUP(F18,#REF!,1,FALSE)),"","SIDS")</f>
        <v>SIDS</v>
      </c>
      <c r="O18" s="35" t="str">
        <f>IF(ISNA(VLOOKUP(F18,#REF!,1,FALSE)),"","LLDC")</f>
        <v>LLDC</v>
      </c>
      <c r="P18" s="21" t="str">
        <f t="shared" si="1"/>
        <v/>
      </c>
      <c r="S18" s="21" t="s">
        <v>17</v>
      </c>
      <c r="T18" s="37">
        <f t="shared" si="2"/>
        <v>1</v>
      </c>
      <c r="U18" s="42" t="s">
        <v>33</v>
      </c>
      <c r="V18" s="43">
        <v>39710</v>
      </c>
      <c r="W18" s="46" t="s">
        <v>28</v>
      </c>
    </row>
    <row r="19" spans="1:23" s="41" customFormat="1" ht="11.25" customHeight="1" x14ac:dyDescent="0.2">
      <c r="A19" s="21"/>
      <c r="B19" s="36">
        <v>96</v>
      </c>
      <c r="C19" s="37">
        <f t="shared" si="0"/>
        <v>1</v>
      </c>
      <c r="D19" s="21" t="s">
        <v>34</v>
      </c>
      <c r="E19" s="21"/>
      <c r="F19" s="38" t="s">
        <v>34</v>
      </c>
      <c r="G19" s="39">
        <v>44900</v>
      </c>
      <c r="H19" s="40"/>
      <c r="I19" s="21" t="s">
        <v>17</v>
      </c>
      <c r="J19" s="35" t="s">
        <v>18</v>
      </c>
      <c r="K19" s="21"/>
      <c r="L19" s="21"/>
      <c r="M19" s="35" t="str">
        <f>IF(ISNA(VLOOKUP(F19,#REF!,1,FALSE)),"","LDC")</f>
        <v>LDC</v>
      </c>
      <c r="N19" s="21" t="str">
        <f>IF(ISNA(VLOOKUP(F19,#REF!,1,FALSE)),"","SIDS")</f>
        <v>SIDS</v>
      </c>
      <c r="O19" s="35" t="str">
        <f>IF(ISNA(VLOOKUP(F19,#REF!,1,FALSE)),"","LLDC")</f>
        <v>LLDC</v>
      </c>
      <c r="P19" s="21" t="str">
        <f t="shared" si="1"/>
        <v/>
      </c>
      <c r="Q19" s="21"/>
      <c r="S19" s="21" t="s">
        <v>17</v>
      </c>
      <c r="T19" s="37">
        <f t="shared" si="2"/>
        <v>1</v>
      </c>
      <c r="U19" s="42" t="s">
        <v>34</v>
      </c>
      <c r="V19" s="43">
        <v>34670</v>
      </c>
      <c r="W19" s="43"/>
    </row>
    <row r="20" spans="1:23" s="41" customFormat="1" ht="11.25" customHeight="1" x14ac:dyDescent="0.2">
      <c r="A20" s="21"/>
      <c r="B20" s="36">
        <v>72</v>
      </c>
      <c r="C20" s="37">
        <f t="shared" si="0"/>
        <v>1</v>
      </c>
      <c r="D20" s="21" t="s">
        <v>35</v>
      </c>
      <c r="E20" s="21"/>
      <c r="F20" s="44" t="s">
        <v>35</v>
      </c>
      <c r="G20" s="39">
        <v>44230</v>
      </c>
      <c r="H20" s="40"/>
      <c r="I20" s="21" t="s">
        <v>17</v>
      </c>
      <c r="J20" s="35" t="s">
        <v>18</v>
      </c>
      <c r="K20" s="21"/>
      <c r="L20" s="21" t="s">
        <v>20</v>
      </c>
      <c r="M20" s="35" t="str">
        <f>IF(ISNA(VLOOKUP(F20,#REF!,1,FALSE)),"","LDC")</f>
        <v>LDC</v>
      </c>
      <c r="N20" s="21" t="str">
        <f>IF(ISNA(VLOOKUP(F20,#REF!,1,FALSE)),"","SIDS")</f>
        <v>SIDS</v>
      </c>
      <c r="O20" s="35" t="str">
        <f>IF(ISNA(VLOOKUP(F20,#REF!,1,FALSE)),"","LLDC")</f>
        <v>LLDC</v>
      </c>
      <c r="P20" s="21" t="str">
        <f t="shared" si="1"/>
        <v/>
      </c>
      <c r="Q20" s="21"/>
      <c r="S20" s="21" t="s">
        <v>17</v>
      </c>
      <c r="T20" s="37">
        <f t="shared" si="2"/>
        <v>1</v>
      </c>
      <c r="U20" s="45" t="s">
        <v>35</v>
      </c>
      <c r="V20" s="43">
        <v>40190</v>
      </c>
      <c r="W20" s="46" t="s">
        <v>28</v>
      </c>
    </row>
    <row r="21" spans="1:23" s="41" customFormat="1" ht="11.25" customHeight="1" x14ac:dyDescent="0.2">
      <c r="A21" s="21"/>
      <c r="B21" s="48">
        <v>67</v>
      </c>
      <c r="C21" s="37">
        <f t="shared" si="0"/>
        <v>1</v>
      </c>
      <c r="D21" s="21" t="s">
        <v>36</v>
      </c>
      <c r="E21" s="21"/>
      <c r="F21" s="44" t="s">
        <v>36</v>
      </c>
      <c r="G21" s="39">
        <v>42420</v>
      </c>
      <c r="H21" s="40"/>
      <c r="I21" s="21" t="s">
        <v>17</v>
      </c>
      <c r="J21" s="35" t="s">
        <v>18</v>
      </c>
      <c r="K21" s="21"/>
      <c r="L21" s="21" t="s">
        <v>20</v>
      </c>
      <c r="M21" s="35" t="str">
        <f>IF(ISNA(VLOOKUP(F21,#REF!,1,FALSE)),"","LDC")</f>
        <v>LDC</v>
      </c>
      <c r="N21" s="21" t="str">
        <f>IF(ISNA(VLOOKUP(F21,#REF!,1,FALSE)),"","SIDS")</f>
        <v>SIDS</v>
      </c>
      <c r="O21" s="35" t="str">
        <f>IF(ISNA(VLOOKUP(F21,#REF!,1,FALSE)),"","LLDC")</f>
        <v>LLDC</v>
      </c>
      <c r="P21" s="21" t="str">
        <f t="shared" si="1"/>
        <v/>
      </c>
      <c r="Q21" s="21"/>
      <c r="S21" s="21" t="s">
        <v>17</v>
      </c>
      <c r="T21" s="37">
        <f t="shared" si="2"/>
        <v>1</v>
      </c>
      <c r="U21" s="45" t="s">
        <v>36</v>
      </c>
      <c r="V21" s="43">
        <v>35910</v>
      </c>
      <c r="W21" s="43"/>
    </row>
    <row r="22" spans="1:23" s="41" customFormat="1" ht="11.25" customHeight="1" x14ac:dyDescent="0.2">
      <c r="A22" s="21"/>
      <c r="B22" s="48">
        <v>91</v>
      </c>
      <c r="C22" s="37">
        <f t="shared" si="0"/>
        <v>1</v>
      </c>
      <c r="D22" s="21" t="s">
        <v>37</v>
      </c>
      <c r="E22" s="21"/>
      <c r="F22" s="44" t="s">
        <v>37</v>
      </c>
      <c r="G22" s="39">
        <v>39150</v>
      </c>
      <c r="H22" s="40"/>
      <c r="I22" s="21" t="s">
        <v>17</v>
      </c>
      <c r="J22" s="35" t="s">
        <v>18</v>
      </c>
      <c r="K22" s="21"/>
      <c r="L22" s="21" t="s">
        <v>20</v>
      </c>
      <c r="M22" s="35" t="str">
        <f>IF(ISNA(VLOOKUP(F22,#REF!,1,FALSE)),"","LDC")</f>
        <v>LDC</v>
      </c>
      <c r="N22" s="21" t="str">
        <f>IF(ISNA(VLOOKUP(F22,#REF!,1,FALSE)),"","SIDS")</f>
        <v>SIDS</v>
      </c>
      <c r="O22" s="35" t="str">
        <f>IF(ISNA(VLOOKUP(F22,#REF!,1,FALSE)),"","LLDC")</f>
        <v>LLDC</v>
      </c>
      <c r="P22" s="21" t="str">
        <f t="shared" si="1"/>
        <v/>
      </c>
      <c r="Q22" s="21"/>
      <c r="S22" s="21" t="s">
        <v>17</v>
      </c>
      <c r="T22" s="37">
        <f t="shared" si="2"/>
        <v>1</v>
      </c>
      <c r="U22" s="45" t="s">
        <v>37</v>
      </c>
      <c r="V22" s="43">
        <v>33520</v>
      </c>
      <c r="W22" s="43"/>
    </row>
    <row r="23" spans="1:23" s="41" customFormat="1" ht="11.25" customHeight="1" x14ac:dyDescent="0.2">
      <c r="A23" s="21"/>
      <c r="B23" s="36">
        <v>203</v>
      </c>
      <c r="C23" s="37">
        <f t="shared" si="0"/>
        <v>1</v>
      </c>
      <c r="D23" s="21" t="s">
        <v>38</v>
      </c>
      <c r="E23" s="21"/>
      <c r="F23" s="44" t="s">
        <v>38</v>
      </c>
      <c r="G23" s="39">
        <v>37780</v>
      </c>
      <c r="H23" s="40"/>
      <c r="I23" s="21" t="s">
        <v>17</v>
      </c>
      <c r="J23" s="35" t="s">
        <v>18</v>
      </c>
      <c r="K23" s="21"/>
      <c r="L23" s="21"/>
      <c r="M23" s="35" t="str">
        <f>IF(ISNA(VLOOKUP(F23,#REF!,1,FALSE)),"","LDC")</f>
        <v>LDC</v>
      </c>
      <c r="N23" s="21" t="str">
        <f>IF(ISNA(VLOOKUP(F23,#REF!,1,FALSE)),"","SIDS")</f>
        <v>SIDS</v>
      </c>
      <c r="O23" s="35" t="str">
        <f>IF(ISNA(VLOOKUP(F23,#REF!,1,FALSE)),"","LLDC")</f>
        <v>LLDC</v>
      </c>
      <c r="P23" s="21" t="str">
        <f t="shared" si="1"/>
        <v/>
      </c>
      <c r="S23" s="21" t="s">
        <v>17</v>
      </c>
      <c r="T23" s="37">
        <f t="shared" si="2"/>
        <v>1</v>
      </c>
      <c r="U23" s="45" t="s">
        <v>38</v>
      </c>
      <c r="V23" s="43">
        <v>35950</v>
      </c>
      <c r="W23" s="43"/>
    </row>
    <row r="24" spans="1:23" s="41" customFormat="1" ht="11.25" customHeight="1" x14ac:dyDescent="0.2">
      <c r="A24" s="21"/>
      <c r="B24" s="48">
        <v>94</v>
      </c>
      <c r="C24" s="37">
        <f t="shared" si="0"/>
        <v>1</v>
      </c>
      <c r="D24" s="21" t="s">
        <v>39</v>
      </c>
      <c r="E24" s="21"/>
      <c r="F24" s="44" t="s">
        <v>39</v>
      </c>
      <c r="G24" s="49">
        <v>35320</v>
      </c>
      <c r="H24" s="40"/>
      <c r="I24" s="21" t="s">
        <v>17</v>
      </c>
      <c r="J24" s="35" t="s">
        <v>18</v>
      </c>
      <c r="K24" s="21"/>
      <c r="L24" s="21" t="s">
        <v>20</v>
      </c>
      <c r="M24" s="35" t="str">
        <f>IF(ISNA(VLOOKUP(F24,#REF!,1,FALSE)),"","LDC")</f>
        <v>LDC</v>
      </c>
      <c r="N24" s="21" t="str">
        <f>IF(ISNA(VLOOKUP(F24,#REF!,1,FALSE)),"","SIDS")</f>
        <v>SIDS</v>
      </c>
      <c r="O24" s="35" t="str">
        <f>IF(ISNA(VLOOKUP(F24,#REF!,1,FALSE)),"","LLDC")</f>
        <v>LLDC</v>
      </c>
      <c r="P24" s="21" t="str">
        <f t="shared" si="1"/>
        <v/>
      </c>
      <c r="Q24" s="21"/>
      <c r="S24" s="21" t="s">
        <v>17</v>
      </c>
      <c r="T24" s="37">
        <f t="shared" si="2"/>
        <v>1</v>
      </c>
      <c r="U24" s="45" t="s">
        <v>39</v>
      </c>
      <c r="V24" s="43">
        <v>32420</v>
      </c>
      <c r="W24" s="46" t="s">
        <v>24</v>
      </c>
    </row>
    <row r="25" spans="1:23" s="41" customFormat="1" ht="11.25" customHeight="1" x14ac:dyDescent="0.2">
      <c r="A25" s="21"/>
      <c r="B25" s="36">
        <v>86</v>
      </c>
      <c r="C25" s="37">
        <f t="shared" si="0"/>
        <v>1</v>
      </c>
      <c r="D25" s="21" t="s">
        <v>40</v>
      </c>
      <c r="E25" s="21"/>
      <c r="F25" s="38" t="s">
        <v>40</v>
      </c>
      <c r="G25" s="39">
        <v>34820</v>
      </c>
      <c r="H25" s="40"/>
      <c r="I25" s="21" t="s">
        <v>17</v>
      </c>
      <c r="J25" s="35" t="s">
        <v>18</v>
      </c>
      <c r="K25" s="21"/>
      <c r="L25" s="21"/>
      <c r="M25" s="35" t="str">
        <f>IF(ISNA(VLOOKUP(F25,#REF!,1,FALSE)),"","LDC")</f>
        <v>LDC</v>
      </c>
      <c r="N25" s="21" t="str">
        <f>IF(ISNA(VLOOKUP(F25,#REF!,1,FALSE)),"","SIDS")</f>
        <v>SIDS</v>
      </c>
      <c r="O25" s="35" t="str">
        <f>IF(ISNA(VLOOKUP(F25,#REF!,1,FALSE)),"","LLDC")</f>
        <v>LLDC</v>
      </c>
      <c r="P25" s="21" t="str">
        <f t="shared" si="1"/>
        <v/>
      </c>
      <c r="Q25" s="21"/>
      <c r="S25" s="21" t="s">
        <v>17</v>
      </c>
      <c r="T25" s="37">
        <f t="shared" si="2"/>
        <v>1</v>
      </c>
      <c r="U25" s="42" t="s">
        <v>40</v>
      </c>
      <c r="V25" s="43">
        <v>31020</v>
      </c>
      <c r="W25" s="43"/>
    </row>
    <row r="26" spans="1:23" s="41" customFormat="1" ht="11.25" customHeight="1" x14ac:dyDescent="0.2">
      <c r="A26" s="21"/>
      <c r="B26" s="36">
        <v>176</v>
      </c>
      <c r="C26" s="37">
        <f t="shared" si="0"/>
        <v>1</v>
      </c>
      <c r="D26" s="21" t="s">
        <v>41</v>
      </c>
      <c r="E26" s="21"/>
      <c r="F26" s="44" t="s">
        <v>41</v>
      </c>
      <c r="G26" s="49">
        <v>30930</v>
      </c>
      <c r="H26" s="40"/>
      <c r="I26" s="21" t="s">
        <v>17</v>
      </c>
      <c r="J26" s="35" t="s">
        <v>18</v>
      </c>
      <c r="K26" s="21"/>
      <c r="L26" s="21" t="s">
        <v>20</v>
      </c>
      <c r="M26" s="35" t="str">
        <f>IF(ISNA(VLOOKUP(F26,#REF!,1,FALSE)),"","LDC")</f>
        <v>LDC</v>
      </c>
      <c r="N26" s="21" t="str">
        <f>IF(ISNA(VLOOKUP(F26,#REF!,1,FALSE)),"","SIDS")</f>
        <v>SIDS</v>
      </c>
      <c r="O26" s="35" t="str">
        <f>IF(ISNA(VLOOKUP(F26,#REF!,1,FALSE)),"","LLDC")</f>
        <v>LLDC</v>
      </c>
      <c r="P26" s="21" t="str">
        <f t="shared" si="1"/>
        <v/>
      </c>
      <c r="S26" s="21" t="s">
        <v>17</v>
      </c>
      <c r="T26" s="37">
        <f t="shared" si="2"/>
        <v>1</v>
      </c>
      <c r="U26" s="45" t="s">
        <v>41</v>
      </c>
      <c r="V26" s="43">
        <v>31440</v>
      </c>
      <c r="W26" s="43"/>
    </row>
    <row r="27" spans="1:23" s="41" customFormat="1" ht="11.25" customHeight="1" x14ac:dyDescent="0.2">
      <c r="A27" s="21"/>
      <c r="B27" s="48">
        <v>139</v>
      </c>
      <c r="C27" s="37">
        <f t="shared" si="0"/>
        <v>1</v>
      </c>
      <c r="D27" s="21" t="s">
        <v>42</v>
      </c>
      <c r="E27" s="21"/>
      <c r="F27" s="38" t="s">
        <v>42</v>
      </c>
      <c r="G27" s="50">
        <v>29140</v>
      </c>
      <c r="H27" s="51" t="s">
        <v>28</v>
      </c>
      <c r="I27" s="21" t="s">
        <v>17</v>
      </c>
      <c r="J27" s="35" t="s">
        <v>18</v>
      </c>
      <c r="K27" s="21"/>
      <c r="L27" s="21"/>
      <c r="M27" s="35" t="str">
        <f>IF(ISNA(VLOOKUP(F27,#REF!,1,FALSE)),"","LDC")</f>
        <v>LDC</v>
      </c>
      <c r="N27" s="21" t="str">
        <f>IF(ISNA(VLOOKUP(F27,#REF!,1,FALSE)),"","SIDS")</f>
        <v>SIDS</v>
      </c>
      <c r="O27" s="35" t="str">
        <f>IF(ISNA(VLOOKUP(F27,#REF!,1,FALSE)),"","LLDC")</f>
        <v>LLDC</v>
      </c>
      <c r="P27" s="21" t="str">
        <f t="shared" si="1"/>
        <v/>
      </c>
      <c r="Q27" s="21"/>
      <c r="S27" s="21" t="s">
        <v>17</v>
      </c>
      <c r="T27" s="37">
        <f t="shared" si="2"/>
        <v>1</v>
      </c>
      <c r="U27" s="42" t="s">
        <v>42</v>
      </c>
      <c r="V27" s="52">
        <v>29420</v>
      </c>
      <c r="W27" s="46" t="s">
        <v>24</v>
      </c>
    </row>
    <row r="28" spans="1:23" s="41" customFormat="1" ht="11.25" customHeight="1" x14ac:dyDescent="0.2">
      <c r="A28" s="21"/>
      <c r="B28" s="36">
        <v>93</v>
      </c>
      <c r="C28" s="37">
        <f t="shared" si="0"/>
        <v>1</v>
      </c>
      <c r="D28" s="21" t="s">
        <v>43</v>
      </c>
      <c r="E28" s="21"/>
      <c r="F28" s="38" t="s">
        <v>43</v>
      </c>
      <c r="G28" s="39">
        <v>28930</v>
      </c>
      <c r="H28" s="40"/>
      <c r="I28" s="21" t="s">
        <v>17</v>
      </c>
      <c r="J28" s="35" t="s">
        <v>18</v>
      </c>
      <c r="K28" s="21"/>
      <c r="L28" s="21"/>
      <c r="M28" s="35" t="str">
        <f>IF(ISNA(VLOOKUP(F28,#REF!,1,FALSE)),"","LDC")</f>
        <v>LDC</v>
      </c>
      <c r="N28" s="21" t="str">
        <f>IF(ISNA(VLOOKUP(F28,#REF!,1,FALSE)),"","SIDS")</f>
        <v>SIDS</v>
      </c>
      <c r="O28" s="35" t="str">
        <f>IF(ISNA(VLOOKUP(F28,#REF!,1,FALSE)),"","LLDC")</f>
        <v>LLDC</v>
      </c>
      <c r="P28" s="21" t="str">
        <f t="shared" si="1"/>
        <v/>
      </c>
      <c r="Q28" s="21"/>
      <c r="S28" s="21" t="s">
        <v>17</v>
      </c>
      <c r="T28" s="37">
        <f t="shared" si="2"/>
        <v>1</v>
      </c>
      <c r="U28" s="42" t="s">
        <v>43</v>
      </c>
      <c r="V28" s="43">
        <v>28070</v>
      </c>
      <c r="W28" s="43"/>
    </row>
    <row r="29" spans="1:23" s="41" customFormat="1" ht="11.25" customHeight="1" x14ac:dyDescent="0.2">
      <c r="A29" s="21"/>
      <c r="B29" s="36">
        <v>74</v>
      </c>
      <c r="C29" s="37">
        <f t="shared" si="0"/>
        <v>1</v>
      </c>
      <c r="D29" s="21" t="s">
        <v>44</v>
      </c>
      <c r="E29" s="21"/>
      <c r="F29" s="44" t="s">
        <v>44</v>
      </c>
      <c r="G29" s="49">
        <v>24490</v>
      </c>
      <c r="H29" s="40"/>
      <c r="I29" s="21" t="s">
        <v>17</v>
      </c>
      <c r="J29" s="35" t="s">
        <v>18</v>
      </c>
      <c r="K29" s="21"/>
      <c r="L29" s="21" t="s">
        <v>20</v>
      </c>
      <c r="M29" s="35" t="str">
        <f>IF(ISNA(VLOOKUP(F29,#REF!,1,FALSE)),"","LDC")</f>
        <v>LDC</v>
      </c>
      <c r="N29" s="21" t="str">
        <f>IF(ISNA(VLOOKUP(F29,#REF!,1,FALSE)),"","SIDS")</f>
        <v>SIDS</v>
      </c>
      <c r="O29" s="35" t="str">
        <f>IF(ISNA(VLOOKUP(F29,#REF!,1,FALSE)),"","LLDC")</f>
        <v>LLDC</v>
      </c>
      <c r="P29" s="21" t="str">
        <f t="shared" si="1"/>
        <v/>
      </c>
      <c r="Q29" s="21"/>
      <c r="S29" s="21" t="s">
        <v>17</v>
      </c>
      <c r="T29" s="37">
        <f t="shared" si="2"/>
        <v>1</v>
      </c>
      <c r="U29" s="45" t="s">
        <v>44</v>
      </c>
      <c r="V29" s="43">
        <v>25110</v>
      </c>
      <c r="W29" s="43"/>
    </row>
    <row r="30" spans="1:23" s="41" customFormat="1" ht="11.25" customHeight="1" x14ac:dyDescent="0.2">
      <c r="A30" s="21"/>
      <c r="B30" s="36">
        <v>171</v>
      </c>
      <c r="C30" s="37">
        <f t="shared" si="0"/>
        <v>1</v>
      </c>
      <c r="D30" s="21" t="s">
        <v>45</v>
      </c>
      <c r="E30" s="21"/>
      <c r="F30" s="44" t="s">
        <v>45</v>
      </c>
      <c r="G30" s="49">
        <v>23600</v>
      </c>
      <c r="H30" s="40"/>
      <c r="I30" s="21" t="s">
        <v>17</v>
      </c>
      <c r="J30" s="35" t="s">
        <v>18</v>
      </c>
      <c r="K30" s="21"/>
      <c r="L30" s="21" t="s">
        <v>20</v>
      </c>
      <c r="M30" s="35" t="str">
        <f>IF(ISNA(VLOOKUP(F30,#REF!,1,FALSE)),"","LDC")</f>
        <v>LDC</v>
      </c>
      <c r="N30" s="21" t="str">
        <f>IF(ISNA(VLOOKUP(F30,#REF!,1,FALSE)),"","SIDS")</f>
        <v>SIDS</v>
      </c>
      <c r="O30" s="35" t="str">
        <f>IF(ISNA(VLOOKUP(F30,#REF!,1,FALSE)),"","LLDC")</f>
        <v>LLDC</v>
      </c>
      <c r="P30" s="21" t="str">
        <f t="shared" si="1"/>
        <v/>
      </c>
      <c r="S30" s="21" t="s">
        <v>17</v>
      </c>
      <c r="T30" s="37">
        <f t="shared" si="2"/>
        <v>1</v>
      </c>
      <c r="U30" s="45" t="s">
        <v>45</v>
      </c>
      <c r="V30" s="43">
        <v>26500</v>
      </c>
      <c r="W30" s="43"/>
    </row>
    <row r="31" spans="1:23" s="41" customFormat="1" ht="11.25" customHeight="1" x14ac:dyDescent="0.2">
      <c r="A31" s="21"/>
      <c r="B31" s="48">
        <v>154</v>
      </c>
      <c r="C31" s="37">
        <f t="shared" si="0"/>
        <v>1</v>
      </c>
      <c r="D31" s="21" t="s">
        <v>46</v>
      </c>
      <c r="E31" s="21"/>
      <c r="F31" s="44" t="s">
        <v>46</v>
      </c>
      <c r="G31" s="49">
        <v>21370</v>
      </c>
      <c r="H31" s="40"/>
      <c r="I31" s="21" t="s">
        <v>17</v>
      </c>
      <c r="J31" s="35" t="s">
        <v>18</v>
      </c>
      <c r="K31" s="21"/>
      <c r="L31" s="21" t="s">
        <v>20</v>
      </c>
      <c r="M31" s="35" t="str">
        <f>IF(ISNA(VLOOKUP(F31,#REF!,1,FALSE)),"","LDC")</f>
        <v>LDC</v>
      </c>
      <c r="N31" s="21" t="str">
        <f>IF(ISNA(VLOOKUP(F31,#REF!,1,FALSE)),"","SIDS")</f>
        <v>SIDS</v>
      </c>
      <c r="O31" s="35" t="str">
        <f>IF(ISNA(VLOOKUP(F31,#REF!,1,FALSE)),"","LLDC")</f>
        <v>LLDC</v>
      </c>
      <c r="P31" s="21" t="str">
        <f t="shared" si="1"/>
        <v/>
      </c>
      <c r="S31" s="21" t="s">
        <v>17</v>
      </c>
      <c r="T31" s="37">
        <f t="shared" si="2"/>
        <v>1</v>
      </c>
      <c r="U31" s="45" t="s">
        <v>46</v>
      </c>
      <c r="V31" s="43">
        <v>24620</v>
      </c>
      <c r="W31" s="43"/>
    </row>
    <row r="32" spans="1:23" s="41" customFormat="1" ht="11.25" customHeight="1" x14ac:dyDescent="0.2">
      <c r="A32" s="21"/>
      <c r="B32" s="36">
        <v>102</v>
      </c>
      <c r="C32" s="37">
        <f t="shared" si="0"/>
        <v>1</v>
      </c>
      <c r="D32" s="21" t="s">
        <v>47</v>
      </c>
      <c r="E32" s="21"/>
      <c r="F32" s="38" t="s">
        <v>47</v>
      </c>
      <c r="G32" s="39">
        <v>20870</v>
      </c>
      <c r="H32" s="40"/>
      <c r="I32" s="21" t="s">
        <v>17</v>
      </c>
      <c r="J32" s="35" t="s">
        <v>18</v>
      </c>
      <c r="K32" s="21"/>
      <c r="L32" s="21"/>
      <c r="M32" s="35" t="str">
        <f>IF(ISNA(VLOOKUP(F32,#REF!,1,FALSE)),"","LDC")</f>
        <v>LDC</v>
      </c>
      <c r="N32" s="21" t="str">
        <f>IF(ISNA(VLOOKUP(F32,#REF!,1,FALSE)),"","SIDS")</f>
        <v>SIDS</v>
      </c>
      <c r="O32" s="35" t="str">
        <f>IF(ISNA(VLOOKUP(F32,#REF!,1,FALSE)),"","LLDC")</f>
        <v>LLDC</v>
      </c>
      <c r="P32" s="21" t="str">
        <f t="shared" si="1"/>
        <v/>
      </c>
      <c r="Q32" s="21"/>
      <c r="S32" s="21" t="s">
        <v>48</v>
      </c>
      <c r="T32" s="37">
        <f t="shared" si="2"/>
        <v>1</v>
      </c>
      <c r="U32" s="42" t="s">
        <v>47</v>
      </c>
      <c r="V32" s="43">
        <v>29920</v>
      </c>
      <c r="W32" s="46" t="s">
        <v>24</v>
      </c>
    </row>
    <row r="33" spans="1:23" s="41" customFormat="1" ht="11.25" customHeight="1" x14ac:dyDescent="0.2">
      <c r="B33" s="48">
        <v>52</v>
      </c>
      <c r="C33" s="37">
        <f t="shared" si="0"/>
        <v>1</v>
      </c>
      <c r="D33" s="21" t="s">
        <v>49</v>
      </c>
      <c r="E33" s="21"/>
      <c r="F33" s="44" t="s">
        <v>49</v>
      </c>
      <c r="G33" s="49">
        <v>18700</v>
      </c>
      <c r="H33" s="53"/>
      <c r="I33" s="21" t="s">
        <v>17</v>
      </c>
      <c r="J33" s="35" t="s">
        <v>18</v>
      </c>
      <c r="L33" s="21"/>
      <c r="M33" s="35" t="str">
        <f>IF(ISNA(VLOOKUP(F33,#REF!,1,FALSE)),"","LDC")</f>
        <v>LDC</v>
      </c>
      <c r="N33" s="21" t="str">
        <f>IF(ISNA(VLOOKUP(F33,#REF!,1,FALSE)),"","SIDS")</f>
        <v>SIDS</v>
      </c>
      <c r="O33" s="35" t="str">
        <f>IF(ISNA(VLOOKUP(F33,#REF!,1,FALSE)),"","LLDC")</f>
        <v>LLDC</v>
      </c>
      <c r="P33" s="21" t="str">
        <f t="shared" si="1"/>
        <v/>
      </c>
      <c r="S33" s="21" t="s">
        <v>17</v>
      </c>
      <c r="T33" s="37">
        <f t="shared" si="2"/>
        <v>1</v>
      </c>
      <c r="U33" s="45" t="s">
        <v>49</v>
      </c>
      <c r="V33" s="43">
        <v>24490</v>
      </c>
      <c r="W33" s="43"/>
    </row>
    <row r="34" spans="1:23" s="41" customFormat="1" ht="11.25" customHeight="1" x14ac:dyDescent="0.2">
      <c r="A34" s="21"/>
      <c r="B34" s="36">
        <v>170</v>
      </c>
      <c r="C34" s="37">
        <f t="shared" si="0"/>
        <v>1</v>
      </c>
      <c r="D34" s="21" t="s">
        <v>50</v>
      </c>
      <c r="E34" s="21"/>
      <c r="F34" s="44" t="s">
        <v>50</v>
      </c>
      <c r="G34" s="49">
        <v>16190</v>
      </c>
      <c r="H34" s="40"/>
      <c r="I34" s="21" t="s">
        <v>17</v>
      </c>
      <c r="J34" s="35" t="s">
        <v>18</v>
      </c>
      <c r="K34" s="21"/>
      <c r="L34" s="21" t="s">
        <v>20</v>
      </c>
      <c r="M34" s="35" t="str">
        <f>IF(ISNA(VLOOKUP(F34,#REF!,1,FALSE)),"","LDC")</f>
        <v>LDC</v>
      </c>
      <c r="N34" s="21" t="str">
        <f>IF(ISNA(VLOOKUP(F34,#REF!,1,FALSE)),"","SIDS")</f>
        <v>SIDS</v>
      </c>
      <c r="O34" s="35" t="str">
        <f>IF(ISNA(VLOOKUP(F34,#REF!,1,FALSE)),"","LLDC")</f>
        <v>LLDC</v>
      </c>
      <c r="P34" s="21" t="str">
        <f t="shared" si="1"/>
        <v/>
      </c>
      <c r="S34" s="21" t="s">
        <v>17</v>
      </c>
      <c r="T34" s="37">
        <f t="shared" si="2"/>
        <v>1</v>
      </c>
      <c r="U34" s="45" t="s">
        <v>50</v>
      </c>
      <c r="V34" s="43">
        <v>22300</v>
      </c>
      <c r="W34" s="43"/>
    </row>
    <row r="35" spans="1:23" s="41" customFormat="1" ht="11.25" customHeight="1" x14ac:dyDescent="0.2">
      <c r="A35" s="21"/>
      <c r="B35" s="36">
        <v>62</v>
      </c>
      <c r="C35" s="37">
        <f t="shared" si="0"/>
        <v>1</v>
      </c>
      <c r="D35" s="21" t="s">
        <v>51</v>
      </c>
      <c r="E35" s="21"/>
      <c r="F35" s="44" t="s">
        <v>51</v>
      </c>
      <c r="G35" s="49">
        <v>15260</v>
      </c>
      <c r="H35" s="53"/>
      <c r="I35" s="21" t="s">
        <v>17</v>
      </c>
      <c r="J35" s="35" t="s">
        <v>18</v>
      </c>
      <c r="K35" s="21"/>
      <c r="L35" s="21" t="s">
        <v>20</v>
      </c>
      <c r="M35" s="35" t="str">
        <f>IF(ISNA(VLOOKUP(F35,#REF!,1,FALSE)),"","LDC")</f>
        <v>LDC</v>
      </c>
      <c r="N35" s="21" t="str">
        <f>IF(ISNA(VLOOKUP(F35,#REF!,1,FALSE)),"","SIDS")</f>
        <v>SIDS</v>
      </c>
      <c r="O35" s="35" t="str">
        <f>IF(ISNA(VLOOKUP(F35,#REF!,1,FALSE)),"","LLDC")</f>
        <v>LLDC</v>
      </c>
      <c r="P35" s="21" t="str">
        <f t="shared" si="1"/>
        <v/>
      </c>
      <c r="Q35" s="21"/>
      <c r="S35" s="21" t="s">
        <v>17</v>
      </c>
      <c r="T35" s="37">
        <f t="shared" si="2"/>
        <v>1</v>
      </c>
      <c r="U35" s="45" t="s">
        <v>51</v>
      </c>
      <c r="V35" s="43">
        <v>20850</v>
      </c>
      <c r="W35" s="46" t="s">
        <v>24</v>
      </c>
    </row>
    <row r="36" spans="1:23" s="41" customFormat="1" ht="11.25" customHeight="1" x14ac:dyDescent="0.2">
      <c r="A36" s="21"/>
      <c r="B36" s="48">
        <v>85</v>
      </c>
      <c r="C36" s="37">
        <f t="shared" si="0"/>
        <v>1</v>
      </c>
      <c r="D36" s="21" t="s">
        <v>52</v>
      </c>
      <c r="E36" s="21"/>
      <c r="F36" s="44" t="s">
        <v>52</v>
      </c>
      <c r="G36" s="49">
        <v>12730</v>
      </c>
      <c r="H36" s="40"/>
      <c r="I36" s="21" t="s">
        <v>17</v>
      </c>
      <c r="J36" s="35" t="s">
        <v>18</v>
      </c>
      <c r="K36" s="21"/>
      <c r="L36" s="21"/>
      <c r="M36" s="35" t="str">
        <f>IF(ISNA(VLOOKUP(F36,#REF!,1,FALSE)),"","LDC")</f>
        <v>LDC</v>
      </c>
      <c r="N36" s="21" t="str">
        <f>IF(ISNA(VLOOKUP(F36,#REF!,1,FALSE)),"","SIDS")</f>
        <v>SIDS</v>
      </c>
      <c r="O36" s="35" t="str">
        <f>IF(ISNA(VLOOKUP(F36,#REF!,1,FALSE)),"","LLDC")</f>
        <v>LLDC</v>
      </c>
      <c r="P36" s="21" t="str">
        <f t="shared" si="1"/>
        <v/>
      </c>
      <c r="Q36" s="21"/>
      <c r="S36" s="21" t="s">
        <v>17</v>
      </c>
      <c r="T36" s="37">
        <f t="shared" si="2"/>
        <v>1</v>
      </c>
      <c r="U36" s="45" t="s">
        <v>52</v>
      </c>
      <c r="V36" s="43">
        <v>20310</v>
      </c>
      <c r="W36" s="46" t="s">
        <v>24</v>
      </c>
    </row>
    <row r="37" spans="1:23" s="41" customFormat="1" ht="11.25" customHeight="1" x14ac:dyDescent="0.2">
      <c r="A37" s="21"/>
      <c r="B37" s="36">
        <v>153</v>
      </c>
      <c r="C37" s="37">
        <f t="shared" si="0"/>
        <v>1</v>
      </c>
      <c r="D37" s="21" t="s">
        <v>53</v>
      </c>
      <c r="E37" s="21"/>
      <c r="F37" s="44" t="s">
        <v>53</v>
      </c>
      <c r="G37" s="49">
        <v>12380</v>
      </c>
      <c r="H37" s="54"/>
      <c r="I37" s="21" t="s">
        <v>17</v>
      </c>
      <c r="J37" s="35" t="s">
        <v>18</v>
      </c>
      <c r="K37" s="21"/>
      <c r="L37" s="21"/>
      <c r="M37" s="35" t="str">
        <f>IF(ISNA(VLOOKUP(F37,#REF!,1,FALSE)),"","LDC")</f>
        <v>LDC</v>
      </c>
      <c r="N37" s="21" t="str">
        <f>IF(ISNA(VLOOKUP(F37,#REF!,1,FALSE)),"","SIDS")</f>
        <v>SIDS</v>
      </c>
      <c r="O37" s="35" t="str">
        <f>IF(ISNA(VLOOKUP(F37,#REF!,1,FALSE)),"","LLDC")</f>
        <v>LLDC</v>
      </c>
      <c r="P37" s="21" t="str">
        <f t="shared" si="1"/>
        <v/>
      </c>
      <c r="S37" s="21" t="s">
        <v>48</v>
      </c>
      <c r="T37" s="37">
        <f t="shared" si="2"/>
        <v>1</v>
      </c>
      <c r="U37" s="45" t="s">
        <v>53</v>
      </c>
      <c r="V37" s="43">
        <v>20260</v>
      </c>
      <c r="W37" s="43"/>
    </row>
    <row r="38" spans="1:23" s="41" customFormat="1" ht="11.25" customHeight="1" x14ac:dyDescent="0.2">
      <c r="B38" s="36">
        <v>180</v>
      </c>
      <c r="C38" s="37">
        <f t="shared" si="0"/>
        <v>1</v>
      </c>
      <c r="D38" s="21" t="s">
        <v>54</v>
      </c>
      <c r="E38" s="21"/>
      <c r="F38" s="38" t="s">
        <v>54</v>
      </c>
      <c r="G38" s="39" t="s">
        <v>55</v>
      </c>
      <c r="H38" s="39"/>
      <c r="I38" s="21" t="s">
        <v>17</v>
      </c>
      <c r="J38" s="35" t="s">
        <v>56</v>
      </c>
      <c r="L38" s="21"/>
      <c r="M38" s="35" t="str">
        <f>IF(ISNA(VLOOKUP(F38,#REF!,1,FALSE)),"","LDC")</f>
        <v>LDC</v>
      </c>
      <c r="N38" s="21" t="str">
        <f>IF(ISNA(VLOOKUP(F38,#REF!,1,FALSE)),"","SIDS")</f>
        <v>SIDS</v>
      </c>
      <c r="O38" s="35" t="str">
        <f>IF(ISNA(VLOOKUP(F38,#REF!,1,FALSE)),"","LLDC")</f>
        <v>LLDC</v>
      </c>
      <c r="P38" s="21" t="str">
        <f t="shared" si="1"/>
        <v/>
      </c>
      <c r="S38" s="21" t="s">
        <v>17</v>
      </c>
      <c r="T38" s="37">
        <f t="shared" si="2"/>
        <v>1</v>
      </c>
      <c r="U38" s="55" t="s">
        <v>54</v>
      </c>
      <c r="V38" s="43" t="s">
        <v>17</v>
      </c>
      <c r="W38" s="43"/>
    </row>
    <row r="39" spans="1:23" s="41" customFormat="1" ht="11.25" customHeight="1" x14ac:dyDescent="0.2">
      <c r="A39" s="21"/>
      <c r="B39" s="36">
        <v>138</v>
      </c>
      <c r="C39" s="37">
        <f t="shared" si="0"/>
        <v>1</v>
      </c>
      <c r="D39" s="21" t="s">
        <v>57</v>
      </c>
      <c r="E39" s="21"/>
      <c r="F39" s="38" t="s">
        <v>57</v>
      </c>
      <c r="G39" s="39" t="s">
        <v>58</v>
      </c>
      <c r="H39" s="39"/>
      <c r="I39" s="21" t="s">
        <v>17</v>
      </c>
      <c r="J39" s="35" t="s">
        <v>56</v>
      </c>
      <c r="K39" s="21"/>
      <c r="L39" s="21"/>
      <c r="M39" s="35" t="str">
        <f>IF(ISNA(VLOOKUP(F39,#REF!,1,FALSE)),"","LDC")</f>
        <v>LDC</v>
      </c>
      <c r="N39" s="21" t="str">
        <f>IF(ISNA(VLOOKUP(F39,#REF!,1,FALSE)),"","SIDS")</f>
        <v>SIDS</v>
      </c>
      <c r="O39" s="35" t="str">
        <f>IF(ISNA(VLOOKUP(F39,#REF!,1,FALSE)),"","LLDC")</f>
        <v>LLDC</v>
      </c>
      <c r="P39" s="21" t="str">
        <f t="shared" si="1"/>
        <v/>
      </c>
      <c r="Q39" s="21"/>
      <c r="S39" s="21" t="s">
        <v>17</v>
      </c>
      <c r="T39" s="37">
        <f t="shared" si="2"/>
        <v>1</v>
      </c>
      <c r="U39" s="42" t="s">
        <v>57</v>
      </c>
      <c r="V39" s="43" t="s">
        <v>17</v>
      </c>
      <c r="W39" s="43"/>
    </row>
    <row r="40" spans="1:23" s="41" customFormat="1" ht="11.25" customHeight="1" x14ac:dyDescent="0.2">
      <c r="A40" s="21"/>
      <c r="B40" s="36">
        <v>68</v>
      </c>
      <c r="C40" s="37">
        <f t="shared" si="0"/>
        <v>1</v>
      </c>
      <c r="D40" s="21" t="s">
        <v>59</v>
      </c>
      <c r="E40" s="21"/>
      <c r="F40" s="38" t="s">
        <v>59</v>
      </c>
      <c r="G40" s="39" t="s">
        <v>60</v>
      </c>
      <c r="H40" s="39"/>
      <c r="I40" s="21" t="s">
        <v>17</v>
      </c>
      <c r="J40" s="35" t="s">
        <v>56</v>
      </c>
      <c r="K40" s="21"/>
      <c r="L40" s="21"/>
      <c r="M40" s="35" t="str">
        <f>IF(ISNA(VLOOKUP(F40,#REF!,1,FALSE)),"","LDC")</f>
        <v>LDC</v>
      </c>
      <c r="N40" s="21" t="str">
        <f>IF(ISNA(VLOOKUP(F40,#REF!,1,FALSE)),"","SIDS")</f>
        <v>SIDS</v>
      </c>
      <c r="O40" s="35" t="str">
        <f>IF(ISNA(VLOOKUP(F40,#REF!,1,FALSE)),"","LLDC")</f>
        <v>LLDC</v>
      </c>
      <c r="P40" s="21" t="str">
        <f t="shared" si="1"/>
        <v/>
      </c>
      <c r="Q40" s="21"/>
      <c r="S40" s="21" t="s">
        <v>17</v>
      </c>
      <c r="T40" s="37">
        <f t="shared" si="2"/>
        <v>1</v>
      </c>
      <c r="U40" s="42" t="s">
        <v>59</v>
      </c>
      <c r="V40" s="43" t="s">
        <v>17</v>
      </c>
      <c r="W40" s="43"/>
    </row>
    <row r="41" spans="1:23" s="41" customFormat="1" ht="11.25" customHeight="1" x14ac:dyDescent="0.2">
      <c r="A41" s="21"/>
      <c r="B41" s="36">
        <v>77</v>
      </c>
      <c r="C41" s="37">
        <f t="shared" si="0"/>
        <v>1</v>
      </c>
      <c r="D41" s="21" t="s">
        <v>61</v>
      </c>
      <c r="E41" s="21"/>
      <c r="F41" s="38" t="s">
        <v>61</v>
      </c>
      <c r="G41" s="39" t="s">
        <v>60</v>
      </c>
      <c r="H41" s="39"/>
      <c r="I41" s="21" t="s">
        <v>17</v>
      </c>
      <c r="J41" s="35" t="s">
        <v>56</v>
      </c>
      <c r="K41" s="21"/>
      <c r="L41" s="21"/>
      <c r="M41" s="35" t="str">
        <f>IF(ISNA(VLOOKUP(F41,#REF!,1,FALSE)),"","LDC")</f>
        <v>LDC</v>
      </c>
      <c r="N41" s="21" t="str">
        <f>IF(ISNA(VLOOKUP(F41,#REF!,1,FALSE)),"","SIDS")</f>
        <v>SIDS</v>
      </c>
      <c r="O41" s="35" t="str">
        <f>IF(ISNA(VLOOKUP(F41,#REF!,1,FALSE)),"","LLDC")</f>
        <v>LLDC</v>
      </c>
      <c r="P41" s="21" t="str">
        <f t="shared" si="1"/>
        <v/>
      </c>
      <c r="Q41" s="21"/>
      <c r="S41" s="21" t="s">
        <v>17</v>
      </c>
      <c r="T41" s="37">
        <f t="shared" si="2"/>
        <v>1</v>
      </c>
      <c r="U41" s="42" t="s">
        <v>61</v>
      </c>
      <c r="V41" s="43" t="s">
        <v>17</v>
      </c>
      <c r="W41" s="46" t="s">
        <v>24</v>
      </c>
    </row>
    <row r="42" spans="1:23" s="41" customFormat="1" ht="11.25" customHeight="1" x14ac:dyDescent="0.2">
      <c r="A42" s="21"/>
      <c r="B42" s="36">
        <v>143</v>
      </c>
      <c r="C42" s="37">
        <f t="shared" si="0"/>
        <v>1</v>
      </c>
      <c r="D42" s="21" t="s">
        <v>62</v>
      </c>
      <c r="E42" s="21"/>
      <c r="F42" s="38" t="s">
        <v>62</v>
      </c>
      <c r="G42" s="39" t="s">
        <v>60</v>
      </c>
      <c r="H42" s="39"/>
      <c r="I42" s="21" t="s">
        <v>17</v>
      </c>
      <c r="J42" s="35" t="s">
        <v>56</v>
      </c>
      <c r="K42" s="21"/>
      <c r="L42" s="21"/>
      <c r="M42" s="35" t="str">
        <f>IF(ISNA(VLOOKUP(F42,#REF!,1,FALSE)),"","LDC")</f>
        <v>LDC</v>
      </c>
      <c r="N42" s="21" t="str">
        <f>IF(ISNA(VLOOKUP(F42,#REF!,1,FALSE)),"","SIDS")</f>
        <v>SIDS</v>
      </c>
      <c r="O42" s="35" t="str">
        <f>IF(ISNA(VLOOKUP(F42,#REF!,1,FALSE)),"","LLDC")</f>
        <v>LLDC</v>
      </c>
      <c r="P42" s="21" t="str">
        <f t="shared" si="1"/>
        <v/>
      </c>
      <c r="Q42" s="21"/>
      <c r="S42" s="21" t="s">
        <v>17</v>
      </c>
      <c r="T42" s="37">
        <f t="shared" si="2"/>
        <v>1</v>
      </c>
      <c r="U42" s="42" t="s">
        <v>62</v>
      </c>
      <c r="V42" s="43" t="s">
        <v>17</v>
      </c>
      <c r="W42" s="43"/>
    </row>
    <row r="43" spans="1:23" s="41" customFormat="1" ht="11.25" customHeight="1" x14ac:dyDescent="0.2">
      <c r="A43" s="21"/>
      <c r="B43" s="36">
        <v>161</v>
      </c>
      <c r="C43" s="37">
        <f t="shared" si="0"/>
        <v>1</v>
      </c>
      <c r="D43" s="21" t="s">
        <v>63</v>
      </c>
      <c r="E43" s="21"/>
      <c r="F43" s="38" t="s">
        <v>63</v>
      </c>
      <c r="G43" s="39" t="s">
        <v>60</v>
      </c>
      <c r="H43" s="39"/>
      <c r="I43" s="21" t="s">
        <v>17</v>
      </c>
      <c r="J43" s="35" t="s">
        <v>56</v>
      </c>
      <c r="K43" s="21"/>
      <c r="L43" s="21"/>
      <c r="M43" s="35" t="str">
        <f>IF(ISNA(VLOOKUP(F43,#REF!,1,FALSE)),"","LDC")</f>
        <v>LDC</v>
      </c>
      <c r="N43" s="21" t="str">
        <f>IF(ISNA(VLOOKUP(F43,#REF!,1,FALSE)),"","SIDS")</f>
        <v>SIDS</v>
      </c>
      <c r="O43" s="35" t="str">
        <f>IF(ISNA(VLOOKUP(F43,#REF!,1,FALSE)),"","LLDC")</f>
        <v>LLDC</v>
      </c>
      <c r="P43" s="21" t="str">
        <f t="shared" si="1"/>
        <v/>
      </c>
      <c r="S43" s="21" t="s">
        <v>17</v>
      </c>
      <c r="T43" s="37">
        <f t="shared" si="2"/>
        <v>1</v>
      </c>
      <c r="U43" s="42" t="s">
        <v>63</v>
      </c>
      <c r="V43" s="43" t="s">
        <v>17</v>
      </c>
      <c r="W43" s="43"/>
    </row>
    <row r="44" spans="1:23" s="41" customFormat="1" ht="11.25" customHeight="1" x14ac:dyDescent="0.2">
      <c r="A44" s="21"/>
      <c r="B44" s="48">
        <v>169</v>
      </c>
      <c r="C44" s="37">
        <f t="shared" si="0"/>
        <v>1</v>
      </c>
      <c r="D44" s="21" t="s">
        <v>64</v>
      </c>
      <c r="E44" s="21"/>
      <c r="F44" s="38" t="s">
        <v>64</v>
      </c>
      <c r="G44" s="39" t="s">
        <v>60</v>
      </c>
      <c r="H44" s="53"/>
      <c r="I44" s="21" t="s">
        <v>17</v>
      </c>
      <c r="J44" s="35" t="s">
        <v>56</v>
      </c>
      <c r="K44" s="21"/>
      <c r="L44" s="21"/>
      <c r="M44" s="35" t="str">
        <f>IF(ISNA(VLOOKUP(F44,#REF!,1,FALSE)),"","LDC")</f>
        <v>LDC</v>
      </c>
      <c r="N44" s="21" t="str">
        <f>IF(ISNA(VLOOKUP(F44,#REF!,1,FALSE)),"","SIDS")</f>
        <v>SIDS</v>
      </c>
      <c r="O44" s="35" t="str">
        <f>IF(ISNA(VLOOKUP(F44,#REF!,1,FALSE)),"","LLDC")</f>
        <v>LLDC</v>
      </c>
      <c r="P44" s="21" t="str">
        <f t="shared" si="1"/>
        <v/>
      </c>
      <c r="S44" s="21" t="s">
        <v>17</v>
      </c>
      <c r="T44" s="37">
        <f t="shared" si="2"/>
        <v>1</v>
      </c>
      <c r="U44" s="55" t="s">
        <v>64</v>
      </c>
      <c r="V44" s="43" t="s">
        <v>17</v>
      </c>
      <c r="W44" s="43"/>
    </row>
    <row r="45" spans="1:23" s="41" customFormat="1" ht="11.25" customHeight="1" x14ac:dyDescent="0.2">
      <c r="A45" s="21"/>
      <c r="B45" s="36">
        <v>198</v>
      </c>
      <c r="C45" s="37">
        <f t="shared" si="0"/>
        <v>1</v>
      </c>
      <c r="D45" s="21" t="s">
        <v>65</v>
      </c>
      <c r="E45" s="21"/>
      <c r="F45" s="38" t="s">
        <v>65</v>
      </c>
      <c r="G45" s="39" t="s">
        <v>60</v>
      </c>
      <c r="H45" s="39"/>
      <c r="I45" s="21" t="s">
        <v>17</v>
      </c>
      <c r="J45" s="35" t="s">
        <v>56</v>
      </c>
      <c r="K45" s="21"/>
      <c r="L45" s="21"/>
      <c r="M45" s="35" t="str">
        <f>IF(ISNA(VLOOKUP(F45,#REF!,1,FALSE)),"","LDC")</f>
        <v>LDC</v>
      </c>
      <c r="N45" s="21" t="str">
        <f>IF(ISNA(VLOOKUP(F45,#REF!,1,FALSE)),"","SIDS")</f>
        <v>SIDS</v>
      </c>
      <c r="O45" s="35" t="str">
        <f>IF(ISNA(VLOOKUP(F45,#REF!,1,FALSE)),"","LLDC")</f>
        <v>LLDC</v>
      </c>
      <c r="P45" s="21" t="str">
        <f t="shared" si="1"/>
        <v/>
      </c>
      <c r="S45" s="21" t="s">
        <v>17</v>
      </c>
      <c r="T45" s="37">
        <f t="shared" si="2"/>
        <v>1</v>
      </c>
      <c r="U45" s="55" t="s">
        <v>65</v>
      </c>
      <c r="V45" s="43" t="s">
        <v>17</v>
      </c>
      <c r="W45" s="43"/>
    </row>
    <row r="46" spans="1:23" s="41" customFormat="1" ht="11.25" customHeight="1" x14ac:dyDescent="0.2">
      <c r="A46" s="21"/>
      <c r="B46" s="36">
        <v>210</v>
      </c>
      <c r="C46" s="37">
        <f t="shared" si="0"/>
        <v>1</v>
      </c>
      <c r="D46" s="21" t="s">
        <v>66</v>
      </c>
      <c r="E46" s="21"/>
      <c r="F46" s="38" t="s">
        <v>66</v>
      </c>
      <c r="G46" s="39" t="s">
        <v>60</v>
      </c>
      <c r="H46" s="39"/>
      <c r="I46" s="21" t="s">
        <v>17</v>
      </c>
      <c r="J46" s="35" t="s">
        <v>56</v>
      </c>
      <c r="K46" s="21"/>
      <c r="L46" s="21"/>
      <c r="M46" s="35" t="str">
        <f>IF(ISNA(VLOOKUP(F46,#REF!,1,FALSE)),"","LDC")</f>
        <v>LDC</v>
      </c>
      <c r="N46" s="21" t="str">
        <f>IF(ISNA(VLOOKUP(F46,#REF!,1,FALSE)),"","SIDS")</f>
        <v>SIDS</v>
      </c>
      <c r="O46" s="35" t="str">
        <f>IF(ISNA(VLOOKUP(F46,#REF!,1,FALSE)),"","LLDC")</f>
        <v>LLDC</v>
      </c>
      <c r="P46" s="21" t="str">
        <f t="shared" si="1"/>
        <v/>
      </c>
      <c r="S46" s="21" t="s">
        <v>17</v>
      </c>
      <c r="T46" s="37">
        <f t="shared" si="2"/>
        <v>1</v>
      </c>
      <c r="U46" s="42" t="s">
        <v>66</v>
      </c>
      <c r="V46" s="43" t="s">
        <v>17</v>
      </c>
      <c r="W46" s="43"/>
    </row>
    <row r="47" spans="1:23" s="41" customFormat="1" ht="11.25" customHeight="1" x14ac:dyDescent="0.2">
      <c r="A47" s="21"/>
      <c r="B47" s="36">
        <v>5</v>
      </c>
      <c r="C47" s="37">
        <f t="shared" si="0"/>
        <v>1</v>
      </c>
      <c r="D47" s="21" t="s">
        <v>67</v>
      </c>
      <c r="E47" s="21"/>
      <c r="F47" s="56" t="s">
        <v>67</v>
      </c>
      <c r="G47" s="39" t="s">
        <v>68</v>
      </c>
      <c r="H47" s="39"/>
      <c r="I47" s="21" t="s">
        <v>17</v>
      </c>
      <c r="J47" s="35" t="s">
        <v>56</v>
      </c>
      <c r="K47" s="21"/>
      <c r="L47" s="21"/>
      <c r="M47" s="35" t="str">
        <f>IF(ISNA(VLOOKUP(F47,#REF!,1,FALSE)),"","LDC")</f>
        <v>LDC</v>
      </c>
      <c r="N47" s="21" t="str">
        <f>IF(ISNA(VLOOKUP(F47,#REF!,1,FALSE)),"","SIDS")</f>
        <v>SIDS</v>
      </c>
      <c r="O47" s="35" t="str">
        <f>IF(ISNA(VLOOKUP(F47,#REF!,1,FALSE)),"","LLDC")</f>
        <v>LLDC</v>
      </c>
      <c r="P47" s="21" t="str">
        <f t="shared" si="1"/>
        <v/>
      </c>
      <c r="Q47" s="21"/>
      <c r="S47" s="21" t="s">
        <v>17</v>
      </c>
      <c r="T47" s="37">
        <f t="shared" si="2"/>
        <v>1</v>
      </c>
      <c r="U47" s="42" t="s">
        <v>67</v>
      </c>
      <c r="V47" s="43" t="s">
        <v>17</v>
      </c>
      <c r="W47" s="46" t="s">
        <v>28</v>
      </c>
    </row>
    <row r="48" spans="1:23" s="41" customFormat="1" ht="11.25" customHeight="1" x14ac:dyDescent="0.2">
      <c r="B48" s="48">
        <v>10</v>
      </c>
      <c r="C48" s="37">
        <f t="shared" si="0"/>
        <v>1</v>
      </c>
      <c r="D48" s="21" t="s">
        <v>69</v>
      </c>
      <c r="E48" s="21"/>
      <c r="F48" s="56" t="s">
        <v>69</v>
      </c>
      <c r="G48" s="39" t="s">
        <v>68</v>
      </c>
      <c r="H48" s="53"/>
      <c r="I48" s="21" t="s">
        <v>17</v>
      </c>
      <c r="J48" s="35" t="s">
        <v>56</v>
      </c>
      <c r="L48" s="21"/>
      <c r="M48" s="35" t="str">
        <f>IF(ISNA(VLOOKUP(F48,#REF!,1,FALSE)),"","LDC")</f>
        <v>LDC</v>
      </c>
      <c r="N48" s="21" t="str">
        <f>IF(ISNA(VLOOKUP(F48,#REF!,1,FALSE)),"","SIDS")</f>
        <v>SIDS</v>
      </c>
      <c r="O48" s="35" t="str">
        <f>IF(ISNA(VLOOKUP(F48,#REF!,1,FALSE)),"","LLDC")</f>
        <v>LLDC</v>
      </c>
      <c r="P48" s="21" t="str">
        <f t="shared" si="1"/>
        <v/>
      </c>
      <c r="S48" s="21" t="s">
        <v>17</v>
      </c>
      <c r="T48" s="37">
        <f t="shared" si="2"/>
        <v>1</v>
      </c>
      <c r="U48" s="42" t="s">
        <v>69</v>
      </c>
      <c r="V48" s="43" t="s">
        <v>17</v>
      </c>
      <c r="W48" s="43"/>
    </row>
    <row r="49" spans="1:23" s="41" customFormat="1" ht="11.25" customHeight="1" x14ac:dyDescent="0.2">
      <c r="B49" s="36">
        <v>50</v>
      </c>
      <c r="C49" s="37">
        <f t="shared" si="0"/>
        <v>0</v>
      </c>
      <c r="D49" s="21" t="s">
        <v>70</v>
      </c>
      <c r="E49" s="21"/>
      <c r="F49" s="38" t="s">
        <v>298</v>
      </c>
      <c r="G49" s="39" t="s">
        <v>68</v>
      </c>
      <c r="H49" s="53"/>
      <c r="I49" s="21" t="s">
        <v>17</v>
      </c>
      <c r="J49" s="35" t="s">
        <v>56</v>
      </c>
      <c r="L49" s="21"/>
      <c r="M49" s="35" t="str">
        <f>IF(ISNA(VLOOKUP(F49,#REF!,1,FALSE)),"","LDC")</f>
        <v>LDC</v>
      </c>
      <c r="N49" s="21" t="str">
        <f>IF(ISNA(VLOOKUP(F49,#REF!,1,FALSE)),"","SIDS")</f>
        <v>SIDS</v>
      </c>
      <c r="O49" s="35" t="str">
        <f>IF(ISNA(VLOOKUP(F49,#REF!,1,FALSE)),"","LLDC")</f>
        <v>LLDC</v>
      </c>
      <c r="P49" s="21" t="str">
        <f t="shared" si="1"/>
        <v/>
      </c>
      <c r="S49" s="21" t="s">
        <v>17</v>
      </c>
      <c r="T49" s="37">
        <f t="shared" si="2"/>
        <v>0</v>
      </c>
      <c r="U49" s="55" t="s">
        <v>70</v>
      </c>
      <c r="V49" s="43" t="s">
        <v>17</v>
      </c>
      <c r="W49" s="46" t="s">
        <v>71</v>
      </c>
    </row>
    <row r="50" spans="1:23" s="41" customFormat="1" ht="11.25" customHeight="1" x14ac:dyDescent="0.2">
      <c r="B50" s="48">
        <v>22</v>
      </c>
      <c r="C50" s="37">
        <f t="shared" si="0"/>
        <v>1</v>
      </c>
      <c r="D50" s="21" t="s">
        <v>72</v>
      </c>
      <c r="E50" s="21"/>
      <c r="F50" s="38" t="s">
        <v>72</v>
      </c>
      <c r="G50" s="39" t="s">
        <v>17</v>
      </c>
      <c r="H50" s="53" t="s">
        <v>28</v>
      </c>
      <c r="I50" s="21" t="s">
        <v>17</v>
      </c>
      <c r="J50" s="35" t="s">
        <v>56</v>
      </c>
      <c r="L50" s="21"/>
      <c r="M50" s="35" t="str">
        <f>IF(ISNA(VLOOKUP(F50,#REF!,1,FALSE)),"","LDC")</f>
        <v>LDC</v>
      </c>
      <c r="N50" s="21" t="str">
        <f>IF(ISNA(VLOOKUP(F50,#REF!,1,FALSE)),"","SIDS")</f>
        <v>SIDS</v>
      </c>
      <c r="O50" s="35" t="str">
        <f>IF(ISNA(VLOOKUP(F50,#REF!,1,FALSE)),"","LLDC")</f>
        <v>LLDC</v>
      </c>
      <c r="P50" s="21" t="str">
        <f t="shared" si="1"/>
        <v/>
      </c>
      <c r="S50" s="21" t="s">
        <v>17</v>
      </c>
      <c r="T50" s="37">
        <f t="shared" si="2"/>
        <v>1</v>
      </c>
      <c r="U50" s="42" t="s">
        <v>72</v>
      </c>
      <c r="V50" s="43" t="s">
        <v>17</v>
      </c>
      <c r="W50" s="43"/>
    </row>
    <row r="51" spans="1:23" s="41" customFormat="1" ht="11.25" customHeight="1" x14ac:dyDescent="0.2">
      <c r="B51" s="36">
        <v>36</v>
      </c>
      <c r="C51" s="37">
        <f t="shared" si="0"/>
        <v>1</v>
      </c>
      <c r="D51" s="21" t="s">
        <v>73</v>
      </c>
      <c r="E51" s="21"/>
      <c r="F51" s="38" t="s">
        <v>73</v>
      </c>
      <c r="G51" s="39" t="s">
        <v>17</v>
      </c>
      <c r="H51" s="53" t="s">
        <v>28</v>
      </c>
      <c r="I51" s="21" t="s">
        <v>17</v>
      </c>
      <c r="J51" s="35" t="s">
        <v>56</v>
      </c>
      <c r="L51" s="21"/>
      <c r="M51" s="35" t="str">
        <f>IF(ISNA(VLOOKUP(F51,#REF!,1,FALSE)),"","LDC")</f>
        <v>LDC</v>
      </c>
      <c r="N51" s="21" t="str">
        <f>IF(ISNA(VLOOKUP(F51,#REF!,1,FALSE)),"","SIDS")</f>
        <v>SIDS</v>
      </c>
      <c r="O51" s="35" t="str">
        <f>IF(ISNA(VLOOKUP(F51,#REF!,1,FALSE)),"","LLDC")</f>
        <v>LLDC</v>
      </c>
      <c r="P51" s="21" t="str">
        <f t="shared" si="1"/>
        <v/>
      </c>
      <c r="S51" s="21" t="s">
        <v>17</v>
      </c>
      <c r="T51" s="37">
        <f t="shared" si="2"/>
        <v>1</v>
      </c>
      <c r="U51" s="42" t="s">
        <v>73</v>
      </c>
      <c r="V51" s="43" t="s">
        <v>17</v>
      </c>
      <c r="W51" s="43"/>
    </row>
    <row r="52" spans="1:23" s="41" customFormat="1" ht="11.25" customHeight="1" x14ac:dyDescent="0.2">
      <c r="B52" s="36">
        <v>39</v>
      </c>
      <c r="C52" s="37">
        <f t="shared" si="0"/>
        <v>1</v>
      </c>
      <c r="D52" s="21" t="s">
        <v>74</v>
      </c>
      <c r="E52" s="21"/>
      <c r="F52" s="38" t="s">
        <v>74</v>
      </c>
      <c r="G52" s="39" t="s">
        <v>17</v>
      </c>
      <c r="H52" s="53" t="s">
        <v>28</v>
      </c>
      <c r="I52" s="21" t="s">
        <v>17</v>
      </c>
      <c r="J52" s="35" t="s">
        <v>56</v>
      </c>
      <c r="L52" s="21"/>
      <c r="M52" s="35" t="str">
        <f>IF(ISNA(VLOOKUP(F52,#REF!,1,FALSE)),"","LDC")</f>
        <v>LDC</v>
      </c>
      <c r="N52" s="21" t="str">
        <f>IF(ISNA(VLOOKUP(F52,#REF!,1,FALSE)),"","SIDS")</f>
        <v>SIDS</v>
      </c>
      <c r="O52" s="35" t="str">
        <f>IF(ISNA(VLOOKUP(F52,#REF!,1,FALSE)),"","LLDC")</f>
        <v>LLDC</v>
      </c>
      <c r="P52" s="21" t="str">
        <f t="shared" si="1"/>
        <v/>
      </c>
      <c r="S52" s="21" t="s">
        <v>17</v>
      </c>
      <c r="T52" s="37">
        <f t="shared" si="2"/>
        <v>1</v>
      </c>
      <c r="U52" s="42" t="s">
        <v>74</v>
      </c>
      <c r="V52" s="43" t="s">
        <v>17</v>
      </c>
      <c r="W52" s="43"/>
    </row>
    <row r="53" spans="1:23" s="41" customFormat="1" ht="11.25" customHeight="1" x14ac:dyDescent="0.2">
      <c r="A53" s="21"/>
      <c r="B53" s="48">
        <v>64</v>
      </c>
      <c r="C53" s="37">
        <f t="shared" si="0"/>
        <v>1</v>
      </c>
      <c r="D53" s="21" t="s">
        <v>75</v>
      </c>
      <c r="E53" s="21"/>
      <c r="F53" s="38" t="s">
        <v>75</v>
      </c>
      <c r="G53" s="39" t="s">
        <v>17</v>
      </c>
      <c r="H53" s="53" t="s">
        <v>28</v>
      </c>
      <c r="I53" s="21" t="s">
        <v>17</v>
      </c>
      <c r="J53" s="35" t="s">
        <v>56</v>
      </c>
      <c r="K53" s="21"/>
      <c r="L53" s="21"/>
      <c r="M53" s="35" t="str">
        <f>IF(ISNA(VLOOKUP(F53,#REF!,1,FALSE)),"","LDC")</f>
        <v>LDC</v>
      </c>
      <c r="N53" s="21" t="str">
        <f>IF(ISNA(VLOOKUP(F53,#REF!,1,FALSE)),"","SIDS")</f>
        <v>SIDS</v>
      </c>
      <c r="O53" s="35" t="str">
        <f>IF(ISNA(VLOOKUP(F53,#REF!,1,FALSE)),"","LLDC")</f>
        <v>LLDC</v>
      </c>
      <c r="P53" s="21" t="str">
        <f t="shared" si="1"/>
        <v/>
      </c>
      <c r="Q53" s="21"/>
      <c r="S53" s="21" t="s">
        <v>17</v>
      </c>
      <c r="T53" s="37">
        <f t="shared" si="2"/>
        <v>1</v>
      </c>
      <c r="U53" s="42" t="s">
        <v>75</v>
      </c>
      <c r="V53" s="43" t="s">
        <v>17</v>
      </c>
      <c r="W53" s="43"/>
    </row>
    <row r="54" spans="1:23" s="41" customFormat="1" ht="11.25" customHeight="1" x14ac:dyDescent="0.2">
      <c r="A54" s="21"/>
      <c r="B54" s="36">
        <v>92</v>
      </c>
      <c r="C54" s="37">
        <f t="shared" si="0"/>
        <v>1</v>
      </c>
      <c r="D54" s="21" t="s">
        <v>76</v>
      </c>
      <c r="E54" s="21"/>
      <c r="F54" s="38" t="s">
        <v>76</v>
      </c>
      <c r="G54" s="39" t="s">
        <v>17</v>
      </c>
      <c r="H54" s="51" t="s">
        <v>28</v>
      </c>
      <c r="I54" s="21" t="s">
        <v>17</v>
      </c>
      <c r="J54" s="35" t="s">
        <v>56</v>
      </c>
      <c r="K54" s="21"/>
      <c r="L54" s="21"/>
      <c r="M54" s="35" t="str">
        <f>IF(ISNA(VLOOKUP(F54,#REF!,1,FALSE)),"","LDC")</f>
        <v>LDC</v>
      </c>
      <c r="N54" s="21" t="str">
        <f>IF(ISNA(VLOOKUP(F54,#REF!,1,FALSE)),"","SIDS")</f>
        <v>SIDS</v>
      </c>
      <c r="O54" s="35" t="str">
        <f>IF(ISNA(VLOOKUP(F54,#REF!,1,FALSE)),"","LLDC")</f>
        <v>LLDC</v>
      </c>
      <c r="P54" s="21" t="str">
        <f t="shared" si="1"/>
        <v/>
      </c>
      <c r="Q54" s="21"/>
      <c r="S54" s="21" t="s">
        <v>17</v>
      </c>
      <c r="T54" s="37">
        <f t="shared" si="2"/>
        <v>1</v>
      </c>
      <c r="U54" s="42" t="s">
        <v>76</v>
      </c>
      <c r="V54" s="43" t="s">
        <v>17</v>
      </c>
      <c r="W54" s="43"/>
    </row>
    <row r="55" spans="1:23" s="41" customFormat="1" ht="11.25" customHeight="1" x14ac:dyDescent="0.2">
      <c r="A55" s="21"/>
      <c r="B55" s="36">
        <v>129</v>
      </c>
      <c r="C55" s="37">
        <f t="shared" si="0"/>
        <v>1</v>
      </c>
      <c r="D55" s="21" t="s">
        <v>77</v>
      </c>
      <c r="E55" s="21"/>
      <c r="F55" s="38" t="s">
        <v>77</v>
      </c>
      <c r="G55" s="50">
        <v>183150</v>
      </c>
      <c r="H55" s="53" t="s">
        <v>28</v>
      </c>
      <c r="I55" s="21" t="s">
        <v>17</v>
      </c>
      <c r="J55" s="35" t="s">
        <v>56</v>
      </c>
      <c r="K55" s="21"/>
      <c r="L55" s="21"/>
      <c r="M55" s="35" t="str">
        <f>IF(ISNA(VLOOKUP(F55,#REF!,1,FALSE)),"","LDC")</f>
        <v>LDC</v>
      </c>
      <c r="N55" s="21" t="str">
        <f>IF(ISNA(VLOOKUP(F55,#REF!,1,FALSE)),"","SIDS")</f>
        <v>SIDS</v>
      </c>
      <c r="O55" s="35" t="str">
        <f>IF(ISNA(VLOOKUP(F55,#REF!,1,FALSE)),"","LLDC")</f>
        <v>LLDC</v>
      </c>
      <c r="P55" s="21" t="str">
        <f t="shared" si="1"/>
        <v/>
      </c>
      <c r="Q55" s="21"/>
      <c r="S55" s="21" t="s">
        <v>17</v>
      </c>
      <c r="T55" s="37">
        <f t="shared" si="2"/>
        <v>1</v>
      </c>
      <c r="U55" s="42" t="s">
        <v>77</v>
      </c>
      <c r="V55" s="43" t="s">
        <v>17</v>
      </c>
      <c r="W55" s="46" t="s">
        <v>71</v>
      </c>
    </row>
    <row r="56" spans="1:23" s="41" customFormat="1" ht="11.25" customHeight="1" x14ac:dyDescent="0.2">
      <c r="A56" s="21"/>
      <c r="B56" s="48">
        <v>112</v>
      </c>
      <c r="C56" s="37">
        <f t="shared" si="0"/>
        <v>1</v>
      </c>
      <c r="D56" s="21" t="s">
        <v>78</v>
      </c>
      <c r="E56" s="21"/>
      <c r="F56" s="38" t="s">
        <v>78</v>
      </c>
      <c r="G56" s="50">
        <v>137070</v>
      </c>
      <c r="H56" s="53" t="s">
        <v>28</v>
      </c>
      <c r="I56" s="21" t="s">
        <v>17</v>
      </c>
      <c r="J56" s="35" t="s">
        <v>56</v>
      </c>
      <c r="K56" s="21"/>
      <c r="L56" s="21"/>
      <c r="M56" s="35" t="str">
        <f>IF(ISNA(VLOOKUP(F56,#REF!,1,FALSE)),"","LDC")</f>
        <v>LDC</v>
      </c>
      <c r="N56" s="21" t="str">
        <f>IF(ISNA(VLOOKUP(F56,#REF!,1,FALSE)),"","SIDS")</f>
        <v>SIDS</v>
      </c>
      <c r="O56" s="35" t="str">
        <f>IF(ISNA(VLOOKUP(F56,#REF!,1,FALSE)),"","LLDC")</f>
        <v>LLDC</v>
      </c>
      <c r="P56" s="21" t="str">
        <f t="shared" si="1"/>
        <v/>
      </c>
      <c r="Q56" s="21"/>
      <c r="S56" s="21" t="s">
        <v>17</v>
      </c>
      <c r="T56" s="37">
        <f t="shared" si="2"/>
        <v>1</v>
      </c>
      <c r="U56" s="42" t="s">
        <v>78</v>
      </c>
      <c r="V56" s="43" t="s">
        <v>17</v>
      </c>
      <c r="W56" s="46" t="s">
        <v>24</v>
      </c>
    </row>
    <row r="57" spans="1:23" s="41" customFormat="1" ht="11.25" customHeight="1" x14ac:dyDescent="0.2">
      <c r="A57" s="21"/>
      <c r="B57" s="36">
        <v>156</v>
      </c>
      <c r="C57" s="37">
        <f t="shared" si="0"/>
        <v>1</v>
      </c>
      <c r="D57" s="21" t="s">
        <v>79</v>
      </c>
      <c r="E57" s="21"/>
      <c r="F57" s="38" t="s">
        <v>79</v>
      </c>
      <c r="G57" s="39">
        <v>80440</v>
      </c>
      <c r="H57" s="40"/>
      <c r="I57" s="21" t="s">
        <v>17</v>
      </c>
      <c r="J57" s="35" t="s">
        <v>56</v>
      </c>
      <c r="K57" s="21"/>
      <c r="L57" s="21"/>
      <c r="M57" s="35" t="str">
        <f>IF(ISNA(VLOOKUP(F57,#REF!,1,FALSE)),"","LDC")</f>
        <v>LDC</v>
      </c>
      <c r="N57" s="21" t="str">
        <f>IF(ISNA(VLOOKUP(F57,#REF!,1,FALSE)),"","SIDS")</f>
        <v>SIDS</v>
      </c>
      <c r="O57" s="35" t="str">
        <f>IF(ISNA(VLOOKUP(F57,#REF!,1,FALSE)),"","LLDC")</f>
        <v>LLDC</v>
      </c>
      <c r="P57" s="21" t="str">
        <f t="shared" si="1"/>
        <v/>
      </c>
      <c r="S57" s="21" t="s">
        <v>17</v>
      </c>
      <c r="T57" s="37">
        <f t="shared" si="2"/>
        <v>1</v>
      </c>
      <c r="U57" s="42" t="s">
        <v>79</v>
      </c>
      <c r="V57" s="43">
        <v>86440</v>
      </c>
      <c r="W57" s="46" t="s">
        <v>80</v>
      </c>
    </row>
    <row r="58" spans="1:23" s="41" customFormat="1" ht="11.25" customHeight="1" x14ac:dyDescent="0.2">
      <c r="A58" s="21"/>
      <c r="B58" s="36">
        <v>104</v>
      </c>
      <c r="C58" s="37">
        <f t="shared" si="0"/>
        <v>1</v>
      </c>
      <c r="D58" s="21" t="s">
        <v>81</v>
      </c>
      <c r="E58" s="21"/>
      <c r="F58" s="38" t="s">
        <v>81</v>
      </c>
      <c r="G58" s="50">
        <v>48900</v>
      </c>
      <c r="H58" s="53" t="s">
        <v>28</v>
      </c>
      <c r="I58" s="21" t="s">
        <v>17</v>
      </c>
      <c r="J58" s="35" t="s">
        <v>56</v>
      </c>
      <c r="K58" s="21"/>
      <c r="L58" s="21"/>
      <c r="M58" s="35" t="str">
        <f>IF(ISNA(VLOOKUP(F58,#REF!,1,FALSE)),"","LDC")</f>
        <v>LDC</v>
      </c>
      <c r="N58" s="21" t="str">
        <f>IF(ISNA(VLOOKUP(F58,#REF!,1,FALSE)),"","SIDS")</f>
        <v>SIDS</v>
      </c>
      <c r="O58" s="35" t="str">
        <f>IF(ISNA(VLOOKUP(F58,#REF!,1,FALSE)),"","LLDC")</f>
        <v>LLDC</v>
      </c>
      <c r="P58" s="21" t="str">
        <f t="shared" si="1"/>
        <v/>
      </c>
      <c r="Q58" s="21"/>
      <c r="S58" s="21" t="s">
        <v>17</v>
      </c>
      <c r="T58" s="37">
        <f t="shared" si="2"/>
        <v>1</v>
      </c>
      <c r="U58" s="42" t="s">
        <v>81</v>
      </c>
      <c r="V58" s="52">
        <v>53720</v>
      </c>
      <c r="W58" s="43"/>
    </row>
    <row r="59" spans="1:23" s="41" customFormat="1" ht="11.25" customHeight="1" x14ac:dyDescent="0.2">
      <c r="A59" s="21"/>
      <c r="B59" s="48">
        <v>115</v>
      </c>
      <c r="C59" s="37">
        <f t="shared" si="0"/>
        <v>1</v>
      </c>
      <c r="D59" s="21" t="s">
        <v>82</v>
      </c>
      <c r="E59" s="21"/>
      <c r="F59" s="38" t="s">
        <v>82</v>
      </c>
      <c r="G59" s="50">
        <v>45460</v>
      </c>
      <c r="H59" s="51" t="s">
        <v>28</v>
      </c>
      <c r="I59" s="21" t="s">
        <v>17</v>
      </c>
      <c r="J59" s="35" t="s">
        <v>56</v>
      </c>
      <c r="K59" s="21"/>
      <c r="L59" s="21"/>
      <c r="M59" s="35" t="str">
        <f>IF(ISNA(VLOOKUP(F59,#REF!,1,FALSE)),"","LDC")</f>
        <v>LDC</v>
      </c>
      <c r="N59" s="21" t="str">
        <f>IF(ISNA(VLOOKUP(F59,#REF!,1,FALSE)),"","SIDS")</f>
        <v>SIDS</v>
      </c>
      <c r="O59" s="35" t="str">
        <f>IF(ISNA(VLOOKUP(F59,#REF!,1,FALSE)),"","LLDC")</f>
        <v>LLDC</v>
      </c>
      <c r="P59" s="21" t="str">
        <f t="shared" si="1"/>
        <v/>
      </c>
      <c r="Q59" s="21"/>
      <c r="S59" s="21" t="s">
        <v>17</v>
      </c>
      <c r="T59" s="37">
        <f t="shared" si="2"/>
        <v>1</v>
      </c>
      <c r="U59" s="42" t="s">
        <v>82</v>
      </c>
      <c r="V59" s="52">
        <v>56950</v>
      </c>
      <c r="W59" s="46" t="s">
        <v>24</v>
      </c>
    </row>
    <row r="60" spans="1:23" s="41" customFormat="1" ht="11.25" customHeight="1" x14ac:dyDescent="0.2">
      <c r="A60" s="21"/>
      <c r="B60" s="36">
        <v>168</v>
      </c>
      <c r="C60" s="37">
        <f t="shared" si="0"/>
        <v>1</v>
      </c>
      <c r="D60" s="21" t="s">
        <v>83</v>
      </c>
      <c r="E60" s="21"/>
      <c r="F60" s="38" t="s">
        <v>83</v>
      </c>
      <c r="G60" s="39">
        <v>42930</v>
      </c>
      <c r="H60" s="40"/>
      <c r="I60" s="21" t="s">
        <v>17</v>
      </c>
      <c r="J60" s="35" t="s">
        <v>56</v>
      </c>
      <c r="K60" s="21"/>
      <c r="L60" s="21"/>
      <c r="M60" s="35" t="str">
        <f>IF(ISNA(VLOOKUP(F60,#REF!,1,FALSE)),"","LDC")</f>
        <v>LDC</v>
      </c>
      <c r="N60" s="21" t="str">
        <f>IF(ISNA(VLOOKUP(F60,#REF!,1,FALSE)),"","SIDS")</f>
        <v>SIDS</v>
      </c>
      <c r="O60" s="35" t="str">
        <f>IF(ISNA(VLOOKUP(F60,#REF!,1,FALSE)),"","LLDC")</f>
        <v>LLDC</v>
      </c>
      <c r="P60" s="21" t="str">
        <f t="shared" si="1"/>
        <v/>
      </c>
      <c r="S60" s="21" t="s">
        <v>17</v>
      </c>
      <c r="T60" s="37">
        <f t="shared" si="2"/>
        <v>1</v>
      </c>
      <c r="U60" s="42" t="s">
        <v>83</v>
      </c>
      <c r="V60" s="43">
        <v>59380</v>
      </c>
      <c r="W60" s="43"/>
    </row>
    <row r="61" spans="1:23" s="41" customFormat="1" ht="11.25" customHeight="1" x14ac:dyDescent="0.2">
      <c r="A61" s="21"/>
      <c r="B61" s="48">
        <v>202</v>
      </c>
      <c r="C61" s="37">
        <f t="shared" si="0"/>
        <v>1</v>
      </c>
      <c r="D61" s="21" t="s">
        <v>84</v>
      </c>
      <c r="E61" s="21"/>
      <c r="F61" s="38" t="s">
        <v>84</v>
      </c>
      <c r="G61" s="39">
        <v>40760</v>
      </c>
      <c r="H61" s="40"/>
      <c r="I61" s="21" t="s">
        <v>17</v>
      </c>
      <c r="J61" s="35" t="s">
        <v>56</v>
      </c>
      <c r="K61" s="21"/>
      <c r="L61" s="21"/>
      <c r="M61" s="35" t="str">
        <f>IF(ISNA(VLOOKUP(F61,#REF!,1,FALSE)),"","LDC")</f>
        <v>LDC</v>
      </c>
      <c r="N61" s="21" t="str">
        <f>IF(ISNA(VLOOKUP(F61,#REF!,1,FALSE)),"","SIDS")</f>
        <v>SIDS</v>
      </c>
      <c r="O61" s="35" t="str">
        <f>IF(ISNA(VLOOKUP(F61,#REF!,1,FALSE)),"","LLDC")</f>
        <v>LLDC</v>
      </c>
      <c r="P61" s="21" t="str">
        <f t="shared" si="1"/>
        <v/>
      </c>
      <c r="S61" s="21" t="s">
        <v>17</v>
      </c>
      <c r="T61" s="37">
        <f t="shared" si="2"/>
        <v>1</v>
      </c>
      <c r="U61" s="42" t="s">
        <v>84</v>
      </c>
      <c r="V61" s="43">
        <v>47890</v>
      </c>
      <c r="W61" s="43"/>
    </row>
    <row r="62" spans="1:23" s="41" customFormat="1" ht="11.25" customHeight="1" x14ac:dyDescent="0.2">
      <c r="A62" s="21"/>
      <c r="B62" s="36">
        <v>84</v>
      </c>
      <c r="C62" s="37">
        <f t="shared" si="0"/>
        <v>1</v>
      </c>
      <c r="D62" s="21" t="s">
        <v>85</v>
      </c>
      <c r="E62" s="21"/>
      <c r="F62" s="38" t="s">
        <v>85</v>
      </c>
      <c r="G62" s="39">
        <v>36010</v>
      </c>
      <c r="H62" s="40"/>
      <c r="I62" s="21" t="s">
        <v>17</v>
      </c>
      <c r="J62" s="35" t="s">
        <v>56</v>
      </c>
      <c r="K62" s="21"/>
      <c r="L62" s="21"/>
      <c r="M62" s="35" t="str">
        <f>IF(ISNA(VLOOKUP(F62,#REF!,1,FALSE)),"","LDC")</f>
        <v>LDC</v>
      </c>
      <c r="N62" s="21" t="str">
        <f>IF(ISNA(VLOOKUP(F62,#REF!,1,FALSE)),"","SIDS")</f>
        <v>SIDS</v>
      </c>
      <c r="O62" s="35" t="str">
        <f>IF(ISNA(VLOOKUP(F62,#REF!,1,FALSE)),"","LLDC")</f>
        <v>LLDC</v>
      </c>
      <c r="P62" s="21" t="str">
        <f t="shared" si="1"/>
        <v/>
      </c>
      <c r="Q62" s="21"/>
      <c r="S62" s="21" t="s">
        <v>17</v>
      </c>
      <c r="T62" s="37">
        <f t="shared" si="2"/>
        <v>1</v>
      </c>
      <c r="U62" s="42" t="s">
        <v>85</v>
      </c>
      <c r="V62" s="43">
        <v>52350</v>
      </c>
      <c r="W62" s="43"/>
    </row>
    <row r="63" spans="1:23" s="41" customFormat="1" ht="11.25" customHeight="1" x14ac:dyDescent="0.2">
      <c r="B63" s="48">
        <v>28</v>
      </c>
      <c r="C63" s="37">
        <f t="shared" si="0"/>
        <v>1</v>
      </c>
      <c r="D63" s="21" t="s">
        <v>86</v>
      </c>
      <c r="E63" s="21"/>
      <c r="F63" s="38" t="s">
        <v>86</v>
      </c>
      <c r="G63" s="50">
        <v>31800</v>
      </c>
      <c r="H63" s="51" t="s">
        <v>28</v>
      </c>
      <c r="I63" s="21" t="s">
        <v>17</v>
      </c>
      <c r="J63" s="35" t="s">
        <v>56</v>
      </c>
      <c r="L63" s="21"/>
      <c r="M63" s="35" t="str">
        <f>IF(ISNA(VLOOKUP(F63,#REF!,1,FALSE)),"","LDC")</f>
        <v>LDC</v>
      </c>
      <c r="N63" s="21" t="str">
        <f>IF(ISNA(VLOOKUP(F63,#REF!,1,FALSE)),"","SIDS")</f>
        <v>SIDS</v>
      </c>
      <c r="O63" s="35" t="str">
        <f>IF(ISNA(VLOOKUP(F63,#REF!,1,FALSE)),"","LLDC")</f>
        <v>LLDC</v>
      </c>
      <c r="P63" s="21" t="str">
        <f t="shared" si="1"/>
        <v/>
      </c>
      <c r="S63" s="21" t="s">
        <v>17</v>
      </c>
      <c r="T63" s="37">
        <f t="shared" si="2"/>
        <v>1</v>
      </c>
      <c r="U63" s="55" t="s">
        <v>86</v>
      </c>
      <c r="V63" s="52">
        <v>49910</v>
      </c>
      <c r="W63" s="43"/>
    </row>
    <row r="64" spans="1:23" s="41" customFormat="1" ht="11.25" customHeight="1" x14ac:dyDescent="0.2">
      <c r="B64" s="36">
        <v>51</v>
      </c>
      <c r="C64" s="37">
        <f t="shared" si="0"/>
        <v>1</v>
      </c>
      <c r="D64" s="21" t="s">
        <v>87</v>
      </c>
      <c r="E64" s="21"/>
      <c r="F64" s="44" t="s">
        <v>87</v>
      </c>
      <c r="G64" s="57">
        <v>29450</v>
      </c>
      <c r="H64" s="53" t="s">
        <v>88</v>
      </c>
      <c r="I64" s="21" t="s">
        <v>17</v>
      </c>
      <c r="J64" s="35" t="s">
        <v>56</v>
      </c>
      <c r="L64" s="21" t="s">
        <v>20</v>
      </c>
      <c r="M64" s="35" t="str">
        <f>IF(ISNA(VLOOKUP(F64,#REF!,1,FALSE)),"","LDC")</f>
        <v>LDC</v>
      </c>
      <c r="N64" s="21" t="str">
        <f>IF(ISNA(VLOOKUP(F64,#REF!,1,FALSE)),"","SIDS")</f>
        <v>SIDS</v>
      </c>
      <c r="O64" s="35" t="str">
        <f>IF(ISNA(VLOOKUP(F64,#REF!,1,FALSE)),"","LLDC")</f>
        <v>LLDC</v>
      </c>
      <c r="P64" s="21" t="str">
        <f t="shared" si="1"/>
        <v/>
      </c>
      <c r="S64" s="21" t="s">
        <v>17</v>
      </c>
      <c r="T64" s="37">
        <f t="shared" si="2"/>
        <v>1</v>
      </c>
      <c r="U64" s="45" t="s">
        <v>87</v>
      </c>
      <c r="V64" s="52">
        <v>30970</v>
      </c>
      <c r="W64" s="43"/>
    </row>
    <row r="65" spans="1:23" s="41" customFormat="1" ht="11.25" customHeight="1" x14ac:dyDescent="0.2">
      <c r="A65" s="21"/>
      <c r="B65" s="36">
        <v>75</v>
      </c>
      <c r="C65" s="37">
        <f t="shared" si="0"/>
        <v>1</v>
      </c>
      <c r="D65" s="21" t="s">
        <v>89</v>
      </c>
      <c r="E65" s="21"/>
      <c r="F65" s="38" t="s">
        <v>89</v>
      </c>
      <c r="G65" s="50">
        <v>26020</v>
      </c>
      <c r="H65" s="51" t="s">
        <v>28</v>
      </c>
      <c r="I65" s="21" t="s">
        <v>17</v>
      </c>
      <c r="J65" s="35" t="s">
        <v>56</v>
      </c>
      <c r="K65" s="21"/>
      <c r="L65" s="21"/>
      <c r="M65" s="35" t="str">
        <f>IF(ISNA(VLOOKUP(F65,#REF!,1,FALSE)),"","LDC")</f>
        <v>LDC</v>
      </c>
      <c r="N65" s="21" t="str">
        <f>IF(ISNA(VLOOKUP(F65,#REF!,1,FALSE)),"","SIDS")</f>
        <v>SIDS</v>
      </c>
      <c r="O65" s="35" t="str">
        <f>IF(ISNA(VLOOKUP(F65,#REF!,1,FALSE)),"","LLDC")</f>
        <v>LLDC</v>
      </c>
      <c r="P65" s="21" t="str">
        <f t="shared" si="1"/>
        <v/>
      </c>
      <c r="Q65" s="21"/>
      <c r="S65" s="21" t="s">
        <v>17</v>
      </c>
      <c r="T65" s="37">
        <f t="shared" si="2"/>
        <v>1</v>
      </c>
      <c r="U65" s="42" t="s">
        <v>89</v>
      </c>
      <c r="V65" s="43" t="s">
        <v>17</v>
      </c>
      <c r="W65" s="43"/>
    </row>
    <row r="66" spans="1:23" s="41" customFormat="1" ht="11.25" customHeight="1" x14ac:dyDescent="0.2">
      <c r="B66" s="36">
        <v>14</v>
      </c>
      <c r="C66" s="37">
        <f t="shared" si="0"/>
        <v>1</v>
      </c>
      <c r="D66" s="21" t="s">
        <v>90</v>
      </c>
      <c r="E66" s="21"/>
      <c r="F66" s="38" t="s">
        <v>90</v>
      </c>
      <c r="G66" s="50">
        <v>21970</v>
      </c>
      <c r="H66" s="53" t="s">
        <v>28</v>
      </c>
      <c r="I66" s="21" t="s">
        <v>17</v>
      </c>
      <c r="J66" s="35" t="s">
        <v>56</v>
      </c>
      <c r="L66" s="21"/>
      <c r="M66" s="35" t="str">
        <f>IF(ISNA(VLOOKUP(F66,#REF!,1,FALSE)),"","LDC")</f>
        <v>LDC</v>
      </c>
      <c r="N66" s="21" t="str">
        <f>IF(ISNA(VLOOKUP(F66,#REF!,1,FALSE)),"","SIDS")</f>
        <v>SIDS</v>
      </c>
      <c r="O66" s="35" t="str">
        <f>IF(ISNA(VLOOKUP(F66,#REF!,1,FALSE)),"","LLDC")</f>
        <v>LLDC</v>
      </c>
      <c r="P66" s="21" t="str">
        <f t="shared" si="1"/>
        <v/>
      </c>
      <c r="S66" s="21" t="s">
        <v>17</v>
      </c>
      <c r="T66" s="37">
        <f t="shared" si="2"/>
        <v>1</v>
      </c>
      <c r="U66" s="42" t="s">
        <v>90</v>
      </c>
      <c r="V66" s="52">
        <v>29790</v>
      </c>
      <c r="W66" s="43"/>
    </row>
    <row r="67" spans="1:23" s="21" customFormat="1" ht="11.25" customHeight="1" x14ac:dyDescent="0.2">
      <c r="B67" s="48">
        <v>145</v>
      </c>
      <c r="C67" s="37">
        <f t="shared" si="0"/>
        <v>1</v>
      </c>
      <c r="D67" s="21" t="s">
        <v>91</v>
      </c>
      <c r="F67" s="38" t="s">
        <v>91</v>
      </c>
      <c r="G67" s="50">
        <v>19260</v>
      </c>
      <c r="H67" s="53" t="s">
        <v>28</v>
      </c>
      <c r="I67" s="21" t="s">
        <v>17</v>
      </c>
      <c r="J67" s="35" t="s">
        <v>56</v>
      </c>
      <c r="M67" s="35" t="str">
        <f>IF(ISNA(VLOOKUP(F67,#REF!,1,FALSE)),"","LDC")</f>
        <v>LDC</v>
      </c>
      <c r="N67" s="21" t="str">
        <f>IF(ISNA(VLOOKUP(F67,#REF!,1,FALSE)),"","SIDS")</f>
        <v>SIDS</v>
      </c>
      <c r="O67" s="35" t="str">
        <f>IF(ISNA(VLOOKUP(F67,#REF!,1,FALSE)),"","LLDC")</f>
        <v>LLDC</v>
      </c>
      <c r="P67" s="21" t="str">
        <f t="shared" si="1"/>
        <v/>
      </c>
      <c r="R67" s="41"/>
      <c r="S67" s="21" t="s">
        <v>17</v>
      </c>
      <c r="T67" s="37">
        <f t="shared" si="2"/>
        <v>1</v>
      </c>
      <c r="U67" s="42" t="s">
        <v>91</v>
      </c>
      <c r="V67" s="52">
        <v>25720</v>
      </c>
      <c r="W67" s="43"/>
    </row>
    <row r="68" spans="1:23" s="21" customFormat="1" ht="11.25" customHeight="1" x14ac:dyDescent="0.2">
      <c r="B68" s="36">
        <v>122</v>
      </c>
      <c r="C68" s="37">
        <f t="shared" si="0"/>
        <v>1</v>
      </c>
      <c r="D68" s="21" t="s">
        <v>92</v>
      </c>
      <c r="F68" s="44" t="s">
        <v>92</v>
      </c>
      <c r="G68" s="57">
        <v>18620</v>
      </c>
      <c r="H68" s="53" t="s">
        <v>28</v>
      </c>
      <c r="I68" s="21" t="s">
        <v>17</v>
      </c>
      <c r="J68" s="35" t="s">
        <v>56</v>
      </c>
      <c r="L68" s="21" t="s">
        <v>20</v>
      </c>
      <c r="M68" s="35" t="str">
        <f>IF(ISNA(VLOOKUP(F68,#REF!,1,FALSE)),"","LDC")</f>
        <v>LDC</v>
      </c>
      <c r="N68" s="21" t="str">
        <f>IF(ISNA(VLOOKUP(F68,#REF!,1,FALSE)),"","SIDS")</f>
        <v>SIDS</v>
      </c>
      <c r="O68" s="35" t="str">
        <f>IF(ISNA(VLOOKUP(F68,#REF!,1,FALSE)),"","LLDC")</f>
        <v>LLDC</v>
      </c>
      <c r="P68" s="21" t="str">
        <f t="shared" si="1"/>
        <v/>
      </c>
      <c r="R68" s="41"/>
      <c r="S68" s="21" t="s">
        <v>17</v>
      </c>
      <c r="T68" s="37">
        <f t="shared" si="2"/>
        <v>1</v>
      </c>
      <c r="U68" s="45" t="s">
        <v>92</v>
      </c>
      <c r="V68" s="52">
        <v>24480</v>
      </c>
      <c r="W68" s="43"/>
    </row>
    <row r="69" spans="1:23" s="21" customFormat="1" ht="11.25" customHeight="1" x14ac:dyDescent="0.2">
      <c r="B69" s="48">
        <v>163</v>
      </c>
      <c r="C69" s="37">
        <f t="shared" si="0"/>
        <v>1</v>
      </c>
      <c r="D69" s="21" t="s">
        <v>93</v>
      </c>
      <c r="F69" s="38" t="s">
        <v>93</v>
      </c>
      <c r="G69" s="39">
        <v>17820</v>
      </c>
      <c r="H69" s="40"/>
      <c r="I69" s="21" t="s">
        <v>17</v>
      </c>
      <c r="J69" s="35" t="s">
        <v>56</v>
      </c>
      <c r="M69" s="35" t="str">
        <f>IF(ISNA(VLOOKUP(F69,#REF!,1,FALSE)),"","LDC")</f>
        <v>LDC</v>
      </c>
      <c r="N69" s="21" t="str">
        <f>IF(ISNA(VLOOKUP(F69,#REF!,1,FALSE)),"","SIDS")</f>
        <v>SIDS</v>
      </c>
      <c r="O69" s="35" t="str">
        <f>IF(ISNA(VLOOKUP(F69,#REF!,1,FALSE)),"","LLDC")</f>
        <v>LLDC</v>
      </c>
      <c r="P69" s="21" t="str">
        <f t="shared" si="1"/>
        <v/>
      </c>
      <c r="Q69" s="41"/>
      <c r="R69" s="41"/>
      <c r="S69" s="21" t="s">
        <v>17</v>
      </c>
      <c r="T69" s="37">
        <f t="shared" si="2"/>
        <v>1</v>
      </c>
      <c r="U69" s="42" t="s">
        <v>93</v>
      </c>
      <c r="V69" s="43">
        <v>24700</v>
      </c>
      <c r="W69" s="43"/>
    </row>
    <row r="70" spans="1:23" s="21" customFormat="1" ht="11.25" customHeight="1" x14ac:dyDescent="0.2">
      <c r="B70" s="36">
        <v>155</v>
      </c>
      <c r="C70" s="37">
        <f t="shared" si="0"/>
        <v>1</v>
      </c>
      <c r="D70" s="21" t="s">
        <v>94</v>
      </c>
      <c r="F70" s="38" t="s">
        <v>94</v>
      </c>
      <c r="G70" s="50">
        <v>16560</v>
      </c>
      <c r="H70" s="53" t="s">
        <v>28</v>
      </c>
      <c r="I70" s="21" t="s">
        <v>17</v>
      </c>
      <c r="J70" s="35" t="s">
        <v>56</v>
      </c>
      <c r="M70" s="35" t="str">
        <f>IF(ISNA(VLOOKUP(F70,#REF!,1,FALSE)),"","LDC")</f>
        <v>LDC</v>
      </c>
      <c r="N70" s="21" t="str">
        <f>IF(ISNA(VLOOKUP(F70,#REF!,1,FALSE)),"","SIDS")</f>
        <v>SIDS</v>
      </c>
      <c r="O70" s="35" t="str">
        <f>IF(ISNA(VLOOKUP(F70,#REF!,1,FALSE)),"","LLDC")</f>
        <v>LLDC</v>
      </c>
      <c r="P70" s="21" t="str">
        <f t="shared" si="1"/>
        <v/>
      </c>
      <c r="Q70" s="41"/>
      <c r="R70" s="41"/>
      <c r="S70" s="21" t="s">
        <v>17</v>
      </c>
      <c r="T70" s="37">
        <f t="shared" si="2"/>
        <v>1</v>
      </c>
      <c r="U70" s="42" t="s">
        <v>94</v>
      </c>
      <c r="V70" s="43" t="s">
        <v>17</v>
      </c>
      <c r="W70" s="43"/>
    </row>
    <row r="71" spans="1:23" s="21" customFormat="1" ht="11.25" customHeight="1" x14ac:dyDescent="0.2">
      <c r="A71" s="41"/>
      <c r="B71" s="36">
        <v>15</v>
      </c>
      <c r="C71" s="37">
        <f t="shared" ref="C71:C134" si="3">IF(D71=F71,1,0)</f>
        <v>1</v>
      </c>
      <c r="D71" s="21" t="s">
        <v>95</v>
      </c>
      <c r="F71" s="38" t="s">
        <v>95</v>
      </c>
      <c r="G71" s="50">
        <v>15920</v>
      </c>
      <c r="H71" s="53" t="s">
        <v>28</v>
      </c>
      <c r="I71" s="21" t="s">
        <v>17</v>
      </c>
      <c r="J71" s="35" t="s">
        <v>56</v>
      </c>
      <c r="K71" s="41"/>
      <c r="M71" s="35" t="str">
        <f>IF(ISNA(VLOOKUP(F71,#REF!,1,FALSE)),"","LDC")</f>
        <v>LDC</v>
      </c>
      <c r="N71" s="21" t="str">
        <f>IF(ISNA(VLOOKUP(F71,#REF!,1,FALSE)),"","SIDS")</f>
        <v>SIDS</v>
      </c>
      <c r="O71" s="35" t="str">
        <f>IF(ISNA(VLOOKUP(F71,#REF!,1,FALSE)),"","LLDC")</f>
        <v>LLDC</v>
      </c>
      <c r="P71" s="21" t="str">
        <f t="shared" ref="P71:P134" si="4">IF(ISNA(VLOOKUP(F71,#N/A,1,FALSE)),"","G77")</f>
        <v/>
      </c>
      <c r="Q71" s="41"/>
      <c r="R71" s="41"/>
      <c r="S71" s="21" t="s">
        <v>17</v>
      </c>
      <c r="T71" s="37">
        <f t="shared" ref="T71:T134" si="5">IF(U71=F71,1,0)</f>
        <v>1</v>
      </c>
      <c r="U71" s="42" t="s">
        <v>95</v>
      </c>
      <c r="V71" s="52">
        <v>21200</v>
      </c>
      <c r="W71" s="43"/>
    </row>
    <row r="72" spans="1:23" s="21" customFormat="1" ht="11.25" customHeight="1" x14ac:dyDescent="0.2">
      <c r="B72" s="36">
        <v>194</v>
      </c>
      <c r="C72" s="37">
        <f t="shared" si="3"/>
        <v>1</v>
      </c>
      <c r="D72" s="21" t="s">
        <v>96</v>
      </c>
      <c r="F72" s="38" t="s">
        <v>96</v>
      </c>
      <c r="G72" s="50">
        <v>15840</v>
      </c>
      <c r="H72" s="53" t="s">
        <v>28</v>
      </c>
      <c r="I72" s="21" t="s">
        <v>17</v>
      </c>
      <c r="J72" s="35" t="s">
        <v>56</v>
      </c>
      <c r="M72" s="35" t="str">
        <f>IF(ISNA(VLOOKUP(F72,#REF!,1,FALSE)),"","LDC")</f>
        <v>LDC</v>
      </c>
      <c r="N72" s="21" t="str">
        <f>IF(ISNA(VLOOKUP(F72,#REF!,1,FALSE)),"","SIDS")</f>
        <v>SIDS</v>
      </c>
      <c r="O72" s="35" t="str">
        <f>IF(ISNA(VLOOKUP(F72,#REF!,1,FALSE)),"","LLDC")</f>
        <v>LLDC</v>
      </c>
      <c r="P72" s="21" t="str">
        <f t="shared" si="4"/>
        <v/>
      </c>
      <c r="Q72" s="41"/>
      <c r="R72" s="41"/>
      <c r="S72" s="21" t="s">
        <v>48</v>
      </c>
      <c r="T72" s="37">
        <f t="shared" si="5"/>
        <v>1</v>
      </c>
      <c r="U72" s="42" t="s">
        <v>96</v>
      </c>
      <c r="V72" s="52">
        <v>24350</v>
      </c>
      <c r="W72" s="43"/>
    </row>
    <row r="73" spans="1:23" s="21" customFormat="1" ht="11.25" customHeight="1" x14ac:dyDescent="0.2">
      <c r="A73" s="41"/>
      <c r="B73" s="36">
        <v>60</v>
      </c>
      <c r="C73" s="37">
        <f t="shared" si="3"/>
        <v>1</v>
      </c>
      <c r="D73" s="21" t="s">
        <v>97</v>
      </c>
      <c r="F73" s="38" t="s">
        <v>97</v>
      </c>
      <c r="G73" s="39">
        <v>15670</v>
      </c>
      <c r="H73" s="40"/>
      <c r="I73" s="21" t="s">
        <v>17</v>
      </c>
      <c r="J73" s="35" t="s">
        <v>56</v>
      </c>
      <c r="K73" s="41"/>
      <c r="M73" s="35" t="str">
        <f>IF(ISNA(VLOOKUP(F73,#REF!,1,FALSE)),"","LDC")</f>
        <v>LDC</v>
      </c>
      <c r="N73" s="21" t="str">
        <f>IF(ISNA(VLOOKUP(F73,#REF!,1,FALSE)),"","SIDS")</f>
        <v>SIDS</v>
      </c>
      <c r="O73" s="35" t="str">
        <f>IF(ISNA(VLOOKUP(F73,#REF!,1,FALSE)),"","LLDC")</f>
        <v>LLDC</v>
      </c>
      <c r="P73" s="21" t="str">
        <f t="shared" si="4"/>
        <v/>
      </c>
      <c r="Q73" s="41"/>
      <c r="R73" s="41"/>
      <c r="S73" s="21" t="s">
        <v>48</v>
      </c>
      <c r="T73" s="37">
        <f t="shared" si="5"/>
        <v>1</v>
      </c>
      <c r="U73" s="42" t="s">
        <v>97</v>
      </c>
      <c r="V73" s="43">
        <v>25620</v>
      </c>
      <c r="W73" s="43"/>
    </row>
    <row r="74" spans="1:23" s="21" customFormat="1" ht="11.25" customHeight="1" x14ac:dyDescent="0.2">
      <c r="A74" s="41"/>
      <c r="B74" s="36">
        <v>48</v>
      </c>
      <c r="C74" s="37">
        <f t="shared" si="3"/>
        <v>1</v>
      </c>
      <c r="D74" s="21" t="s">
        <v>98</v>
      </c>
      <c r="F74" s="44" t="s">
        <v>98</v>
      </c>
      <c r="G74" s="49">
        <v>13540</v>
      </c>
      <c r="H74" s="40"/>
      <c r="I74" s="21" t="s">
        <v>17</v>
      </c>
      <c r="J74" s="35" t="s">
        <v>56</v>
      </c>
      <c r="K74" s="41"/>
      <c r="M74" s="35" t="str">
        <f>IF(ISNA(VLOOKUP(F74,#REF!,1,FALSE)),"","LDC")</f>
        <v>LDC</v>
      </c>
      <c r="N74" s="21" t="str">
        <f>IF(ISNA(VLOOKUP(F74,#REF!,1,FALSE)),"","SIDS")</f>
        <v>SIDS</v>
      </c>
      <c r="O74" s="35" t="str">
        <f>IF(ISNA(VLOOKUP(F74,#REF!,1,FALSE)),"","LLDC")</f>
        <v>LLDC</v>
      </c>
      <c r="P74" s="21" t="str">
        <f t="shared" si="4"/>
        <v/>
      </c>
      <c r="Q74" s="41"/>
      <c r="R74" s="41"/>
      <c r="S74" s="21" t="s">
        <v>48</v>
      </c>
      <c r="T74" s="37">
        <f t="shared" si="5"/>
        <v>1</v>
      </c>
      <c r="U74" s="45" t="s">
        <v>98</v>
      </c>
      <c r="V74" s="43">
        <v>18780</v>
      </c>
      <c r="W74" s="43"/>
    </row>
    <row r="75" spans="1:23" s="21" customFormat="1" ht="11.25" customHeight="1" x14ac:dyDescent="0.2">
      <c r="A75" s="41"/>
      <c r="B75" s="36">
        <v>17</v>
      </c>
      <c r="C75" s="37">
        <f t="shared" si="3"/>
        <v>1</v>
      </c>
      <c r="D75" s="21" t="s">
        <v>99</v>
      </c>
      <c r="F75" s="38" t="s">
        <v>99</v>
      </c>
      <c r="G75" s="50">
        <v>12660</v>
      </c>
      <c r="H75" s="53" t="s">
        <v>28</v>
      </c>
      <c r="I75" s="21" t="s">
        <v>17</v>
      </c>
      <c r="J75" s="35" t="s">
        <v>56</v>
      </c>
      <c r="K75" s="41"/>
      <c r="M75" s="35" t="str">
        <f>IF(ISNA(VLOOKUP(F75,#REF!,1,FALSE)),"","LDC")</f>
        <v>LDC</v>
      </c>
      <c r="N75" s="21" t="str">
        <f>IF(ISNA(VLOOKUP(F75,#REF!,1,FALSE)),"","SIDS")</f>
        <v>SIDS</v>
      </c>
      <c r="O75" s="35" t="str">
        <f>IF(ISNA(VLOOKUP(F75,#REF!,1,FALSE)),"","LLDC")</f>
        <v>LLDC</v>
      </c>
      <c r="P75" s="21" t="str">
        <f t="shared" si="4"/>
        <v/>
      </c>
      <c r="Q75" s="41"/>
      <c r="R75" s="41"/>
      <c r="S75" s="21" t="s">
        <v>17</v>
      </c>
      <c r="T75" s="37">
        <f t="shared" si="5"/>
        <v>1</v>
      </c>
      <c r="U75" s="42" t="s">
        <v>99</v>
      </c>
      <c r="V75" s="52">
        <v>18900</v>
      </c>
      <c r="W75" s="43"/>
    </row>
    <row r="76" spans="1:23" s="21" customFormat="1" ht="11.25" customHeight="1" x14ac:dyDescent="0.2">
      <c r="B76" s="48">
        <v>178</v>
      </c>
      <c r="C76" s="37">
        <f t="shared" si="3"/>
        <v>1</v>
      </c>
      <c r="D76" s="21" t="s">
        <v>100</v>
      </c>
      <c r="F76" s="38" t="s">
        <v>100</v>
      </c>
      <c r="G76" s="39">
        <v>12610</v>
      </c>
      <c r="H76" s="40"/>
      <c r="I76" s="21" t="s">
        <v>101</v>
      </c>
      <c r="J76" s="58" t="s">
        <v>56</v>
      </c>
      <c r="M76" s="35" t="str">
        <f>IF(ISNA(VLOOKUP(F76,#REF!,1,FALSE)),"","LDC")</f>
        <v>LDC</v>
      </c>
      <c r="N76" s="21" t="str">
        <f>IF(ISNA(VLOOKUP(F76,#REF!,1,FALSE)),"","SIDS")</f>
        <v>SIDS</v>
      </c>
      <c r="O76" s="35" t="str">
        <f>IF(ISNA(VLOOKUP(F76,#REF!,1,FALSE)),"","LLDC")</f>
        <v>LLDC</v>
      </c>
      <c r="P76" s="21" t="str">
        <f t="shared" si="4"/>
        <v/>
      </c>
      <c r="Q76" s="41"/>
      <c r="R76" s="41"/>
      <c r="S76" s="21" t="s">
        <v>48</v>
      </c>
      <c r="T76" s="37">
        <f t="shared" si="5"/>
        <v>1</v>
      </c>
      <c r="U76" s="42" t="s">
        <v>100</v>
      </c>
      <c r="V76" s="43">
        <v>16470</v>
      </c>
      <c r="W76" s="46" t="s">
        <v>24</v>
      </c>
    </row>
    <row r="77" spans="1:23" s="21" customFormat="1" ht="11.25" customHeight="1" x14ac:dyDescent="0.2">
      <c r="A77" s="41"/>
      <c r="B77" s="36">
        <v>8</v>
      </c>
      <c r="C77" s="37">
        <f t="shared" si="3"/>
        <v>1</v>
      </c>
      <c r="D77" s="21" t="s">
        <v>102</v>
      </c>
      <c r="F77" s="38" t="s">
        <v>102</v>
      </c>
      <c r="G77" s="39" t="s">
        <v>60</v>
      </c>
      <c r="H77" s="51"/>
      <c r="I77" s="21" t="s">
        <v>101</v>
      </c>
      <c r="J77" s="35" t="s">
        <v>343</v>
      </c>
      <c r="K77" s="41"/>
      <c r="M77" s="35" t="str">
        <f>IF(ISNA(VLOOKUP(F77,#REF!,1,FALSE)),"","LDC")</f>
        <v>LDC</v>
      </c>
      <c r="N77" s="21" t="str">
        <f>IF(ISNA(VLOOKUP(F77,#REF!,1,FALSE)),"","SIDS")</f>
        <v>SIDS</v>
      </c>
      <c r="O77" s="35" t="str">
        <f>IF(ISNA(VLOOKUP(F77,#REF!,1,FALSE)),"","LLDC")</f>
        <v>LLDC</v>
      </c>
      <c r="P77" s="21" t="str">
        <f t="shared" si="4"/>
        <v/>
      </c>
      <c r="Q77" s="41"/>
      <c r="R77" s="41"/>
      <c r="S77" s="21" t="s">
        <v>48</v>
      </c>
      <c r="T77" s="37">
        <f t="shared" si="5"/>
        <v>1</v>
      </c>
      <c r="U77" s="42" t="s">
        <v>102</v>
      </c>
      <c r="V77" s="43" t="s">
        <v>17</v>
      </c>
      <c r="W77" s="43"/>
    </row>
    <row r="78" spans="1:23" s="21" customFormat="1" ht="11.25" customHeight="1" x14ac:dyDescent="0.2">
      <c r="A78" s="41"/>
      <c r="B78" s="48">
        <v>49</v>
      </c>
      <c r="C78" s="37">
        <f t="shared" si="3"/>
        <v>1</v>
      </c>
      <c r="D78" s="21" t="s">
        <v>103</v>
      </c>
      <c r="F78" s="38" t="s">
        <v>103</v>
      </c>
      <c r="G78" s="39" t="s">
        <v>60</v>
      </c>
      <c r="H78" s="39"/>
      <c r="I78" s="21" t="s">
        <v>101</v>
      </c>
      <c r="J78" s="35" t="s">
        <v>343</v>
      </c>
      <c r="K78" s="41"/>
      <c r="M78" s="35" t="str">
        <f>IF(ISNA(VLOOKUP(F78,#REF!,1,FALSE)),"","LDC")</f>
        <v>LDC</v>
      </c>
      <c r="N78" s="21" t="str">
        <f>IF(ISNA(VLOOKUP(F78,#REF!,1,FALSE)),"","SIDS")</f>
        <v>SIDS</v>
      </c>
      <c r="O78" s="35" t="str">
        <f>IF(ISNA(VLOOKUP(F78,#REF!,1,FALSE)),"","LLDC")</f>
        <v>LLDC</v>
      </c>
      <c r="P78" s="21" t="str">
        <f t="shared" si="4"/>
        <v/>
      </c>
      <c r="Q78" s="41"/>
      <c r="R78" s="41"/>
      <c r="S78" s="21" t="s">
        <v>17</v>
      </c>
      <c r="T78" s="37">
        <f t="shared" si="5"/>
        <v>1</v>
      </c>
      <c r="U78" s="42" t="s">
        <v>103</v>
      </c>
      <c r="V78" s="43" t="s">
        <v>17</v>
      </c>
      <c r="W78" s="43"/>
    </row>
    <row r="79" spans="1:23" s="21" customFormat="1" ht="11.25" customHeight="1" x14ac:dyDescent="0.2">
      <c r="B79" s="36">
        <v>95</v>
      </c>
      <c r="C79" s="37">
        <f t="shared" si="3"/>
        <v>1</v>
      </c>
      <c r="D79" s="21" t="s">
        <v>104</v>
      </c>
      <c r="F79" s="38" t="s">
        <v>104</v>
      </c>
      <c r="G79" s="39" t="s">
        <v>60</v>
      </c>
      <c r="H79" s="39"/>
      <c r="I79" s="21" t="s">
        <v>101</v>
      </c>
      <c r="J79" s="35" t="s">
        <v>343</v>
      </c>
      <c r="M79" s="35" t="str">
        <f>IF(ISNA(VLOOKUP(F79,#REF!,1,FALSE)),"","LDC")</f>
        <v>LDC</v>
      </c>
      <c r="N79" s="21" t="str">
        <f>IF(ISNA(VLOOKUP(F79,#REF!,1,FALSE)),"","SIDS")</f>
        <v>SIDS</v>
      </c>
      <c r="O79" s="35" t="str">
        <f>IF(ISNA(VLOOKUP(F79,#REF!,1,FALSE)),"","LLDC")</f>
        <v>LLDC</v>
      </c>
      <c r="P79" s="21" t="str">
        <f t="shared" si="4"/>
        <v/>
      </c>
      <c r="R79" s="41"/>
      <c r="S79" s="21" t="s">
        <v>48</v>
      </c>
      <c r="T79" s="37">
        <f t="shared" si="5"/>
        <v>1</v>
      </c>
      <c r="U79" s="42" t="s">
        <v>104</v>
      </c>
      <c r="V79" s="43" t="s">
        <v>17</v>
      </c>
      <c r="W79" s="47" t="s">
        <v>24</v>
      </c>
    </row>
    <row r="80" spans="1:23" s="21" customFormat="1" ht="11.25" customHeight="1" x14ac:dyDescent="0.2">
      <c r="B80" s="36">
        <v>107</v>
      </c>
      <c r="C80" s="37">
        <f t="shared" si="3"/>
        <v>1</v>
      </c>
      <c r="D80" s="21" t="s">
        <v>105</v>
      </c>
      <c r="F80" s="44" t="s">
        <v>105</v>
      </c>
      <c r="G80" s="49">
        <v>13320</v>
      </c>
      <c r="H80" s="40"/>
      <c r="I80" s="21" t="s">
        <v>106</v>
      </c>
      <c r="J80" s="35" t="s">
        <v>343</v>
      </c>
      <c r="M80" s="35" t="str">
        <f>IF(ISNA(VLOOKUP(F80,#REF!,1,FALSE)),"","LDC")</f>
        <v>LDC</v>
      </c>
      <c r="N80" s="21" t="str">
        <f>IF(ISNA(VLOOKUP(F80,#REF!,1,FALSE)),"","SIDS")</f>
        <v>SIDS</v>
      </c>
      <c r="O80" s="35" t="str">
        <f>IF(ISNA(VLOOKUP(F80,#REF!,1,FALSE)),"","LLDC")</f>
        <v>LLDC</v>
      </c>
      <c r="P80" s="21" t="str">
        <f t="shared" si="4"/>
        <v/>
      </c>
      <c r="R80" s="41"/>
      <c r="S80" s="21" t="s">
        <v>17</v>
      </c>
      <c r="T80" s="37">
        <f t="shared" si="5"/>
        <v>1</v>
      </c>
      <c r="U80" s="45" t="s">
        <v>105</v>
      </c>
      <c r="V80" s="43">
        <v>19090</v>
      </c>
      <c r="W80" s="43"/>
    </row>
    <row r="81" spans="1:23" s="21" customFormat="1" ht="11.25" customHeight="1" x14ac:dyDescent="0.2">
      <c r="B81" s="36">
        <v>113</v>
      </c>
      <c r="C81" s="37">
        <f t="shared" si="3"/>
        <v>1</v>
      </c>
      <c r="D81" s="21" t="s">
        <v>107</v>
      </c>
      <c r="F81" s="44" t="s">
        <v>107</v>
      </c>
      <c r="G81" s="49">
        <v>12980</v>
      </c>
      <c r="H81" s="40"/>
      <c r="I81" s="21" t="s">
        <v>106</v>
      </c>
      <c r="J81" s="35" t="s">
        <v>343</v>
      </c>
      <c r="M81" s="35" t="str">
        <f>IF(ISNA(VLOOKUP(F81,#REF!,1,FALSE)),"","LDC")</f>
        <v>LDC</v>
      </c>
      <c r="N81" s="21" t="str">
        <f>IF(ISNA(VLOOKUP(F81,#REF!,1,FALSE)),"","SIDS")</f>
        <v>SIDS</v>
      </c>
      <c r="O81" s="35" t="str">
        <f>IF(ISNA(VLOOKUP(F81,#REF!,1,FALSE)),"","LLDC")</f>
        <v>LLDC</v>
      </c>
      <c r="P81" s="21" t="str">
        <f t="shared" si="4"/>
        <v/>
      </c>
      <c r="R81" s="41"/>
      <c r="S81" s="21" t="s">
        <v>17</v>
      </c>
      <c r="T81" s="37">
        <f t="shared" si="5"/>
        <v>1</v>
      </c>
      <c r="U81" s="45" t="s">
        <v>107</v>
      </c>
      <c r="V81" s="43">
        <v>20760</v>
      </c>
      <c r="W81" s="43"/>
    </row>
    <row r="82" spans="1:23" s="21" customFormat="1" ht="11.25" customHeight="1" x14ac:dyDescent="0.2">
      <c r="B82" s="36">
        <v>111</v>
      </c>
      <c r="C82" s="37">
        <f t="shared" si="3"/>
        <v>1</v>
      </c>
      <c r="D82" s="21" t="s">
        <v>108</v>
      </c>
      <c r="F82" s="38" t="s">
        <v>108</v>
      </c>
      <c r="G82" s="50">
        <v>12320</v>
      </c>
      <c r="H82" s="53" t="s">
        <v>28</v>
      </c>
      <c r="I82" s="21" t="s">
        <v>109</v>
      </c>
      <c r="J82" s="35" t="s">
        <v>343</v>
      </c>
      <c r="M82" s="35" t="str">
        <f>IF(ISNA(VLOOKUP(F82,#REF!,1,FALSE)),"","LDC")</f>
        <v>LDC</v>
      </c>
      <c r="N82" s="21" t="str">
        <f>IF(ISNA(VLOOKUP(F82,#REF!,1,FALSE)),"","SIDS")</f>
        <v>SIDS</v>
      </c>
      <c r="O82" s="35" t="str">
        <f>IF(ISNA(VLOOKUP(F82,#REF!,1,FALSE)),"","LLDC")</f>
        <v>LLDC</v>
      </c>
      <c r="P82" s="21" t="str">
        <f t="shared" si="4"/>
        <v/>
      </c>
      <c r="R82" s="41"/>
      <c r="S82" s="21" t="s">
        <v>48</v>
      </c>
      <c r="T82" s="37">
        <f t="shared" si="5"/>
        <v>1</v>
      </c>
      <c r="U82" s="59" t="s">
        <v>108</v>
      </c>
      <c r="V82" s="52">
        <v>16800</v>
      </c>
      <c r="W82" s="46" t="s">
        <v>28</v>
      </c>
    </row>
    <row r="83" spans="1:23" s="21" customFormat="1" ht="11.25" customHeight="1" x14ac:dyDescent="0.2">
      <c r="A83" s="41"/>
      <c r="B83" s="48">
        <v>40</v>
      </c>
      <c r="C83" s="37">
        <f t="shared" si="3"/>
        <v>1</v>
      </c>
      <c r="D83" s="21" t="s">
        <v>110</v>
      </c>
      <c r="F83" s="38" t="s">
        <v>110</v>
      </c>
      <c r="G83" s="39">
        <v>12280</v>
      </c>
      <c r="H83" s="40"/>
      <c r="I83" s="21" t="s">
        <v>101</v>
      </c>
      <c r="J83" s="35" t="s">
        <v>343</v>
      </c>
      <c r="K83" s="41"/>
      <c r="M83" s="35" t="str">
        <f>IF(ISNA(VLOOKUP(F83,#REF!,1,FALSE)),"","LDC")</f>
        <v>LDC</v>
      </c>
      <c r="N83" s="21" t="str">
        <f>IF(ISNA(VLOOKUP(F83,#REF!,1,FALSE)),"","SIDS")</f>
        <v>SIDS</v>
      </c>
      <c r="O83" s="35" t="str">
        <f>IF(ISNA(VLOOKUP(F83,#REF!,1,FALSE)),"","LLDC")</f>
        <v>LLDC</v>
      </c>
      <c r="P83" s="21" t="str">
        <f t="shared" si="4"/>
        <v/>
      </c>
      <c r="Q83" s="41"/>
      <c r="R83" s="41"/>
      <c r="S83" s="21" t="s">
        <v>48</v>
      </c>
      <c r="T83" s="37">
        <f t="shared" si="5"/>
        <v>1</v>
      </c>
      <c r="U83" s="42" t="s">
        <v>110</v>
      </c>
      <c r="V83" s="43">
        <v>16300</v>
      </c>
      <c r="W83" s="46" t="s">
        <v>28</v>
      </c>
    </row>
    <row r="84" spans="1:23" s="21" customFormat="1" ht="11.25" customHeight="1" x14ac:dyDescent="0.2">
      <c r="A84" s="41"/>
      <c r="B84" s="48">
        <v>7</v>
      </c>
      <c r="C84" s="37">
        <f t="shared" si="3"/>
        <v>1</v>
      </c>
      <c r="D84" s="21" t="s">
        <v>111</v>
      </c>
      <c r="F84" s="38" t="s">
        <v>111</v>
      </c>
      <c r="G84" s="39">
        <v>11940</v>
      </c>
      <c r="H84" s="40"/>
      <c r="I84" s="21" t="s">
        <v>101</v>
      </c>
      <c r="J84" s="35" t="s">
        <v>343</v>
      </c>
      <c r="K84" s="41"/>
      <c r="M84" s="35" t="str">
        <f>IF(ISNA(VLOOKUP(F84,#REF!,1,FALSE)),"","LDC")</f>
        <v>LDC</v>
      </c>
      <c r="N84" s="21" t="str">
        <f>IF(ISNA(VLOOKUP(F84,#REF!,1,FALSE)),"","SIDS")</f>
        <v>SIDS</v>
      </c>
      <c r="O84" s="35" t="str">
        <f>IF(ISNA(VLOOKUP(F84,#REF!,1,FALSE)),"","LLDC")</f>
        <v>LLDC</v>
      </c>
      <c r="P84" s="21" t="str">
        <f t="shared" si="4"/>
        <v/>
      </c>
      <c r="Q84" s="41"/>
      <c r="R84" s="41"/>
      <c r="S84" s="21" t="s">
        <v>48</v>
      </c>
      <c r="T84" s="37">
        <f t="shared" si="5"/>
        <v>1</v>
      </c>
      <c r="U84" s="42" t="s">
        <v>111</v>
      </c>
      <c r="V84" s="43">
        <v>17900</v>
      </c>
      <c r="W84" s="43"/>
    </row>
    <row r="85" spans="1:23" s="21" customFormat="1" ht="11.25" customHeight="1" x14ac:dyDescent="0.2">
      <c r="B85" s="48">
        <v>205</v>
      </c>
      <c r="C85" s="37">
        <f t="shared" si="3"/>
        <v>1</v>
      </c>
      <c r="D85" s="21" t="s">
        <v>112</v>
      </c>
      <c r="F85" s="38" t="s">
        <v>112</v>
      </c>
      <c r="G85" s="39">
        <v>11860</v>
      </c>
      <c r="H85" s="40"/>
      <c r="I85" s="21" t="s">
        <v>101</v>
      </c>
      <c r="J85" s="35" t="s">
        <v>343</v>
      </c>
      <c r="M85" s="35" t="str">
        <f>IF(ISNA(VLOOKUP(F85,#REF!,1,FALSE)),"","LDC")</f>
        <v>LDC</v>
      </c>
      <c r="N85" s="21" t="str">
        <f>IF(ISNA(VLOOKUP(F85,#REF!,1,FALSE)),"","SIDS")</f>
        <v>SIDS</v>
      </c>
      <c r="O85" s="35" t="str">
        <f>IF(ISNA(VLOOKUP(F85,#REF!,1,FALSE)),"","LLDC")</f>
        <v>LLDC</v>
      </c>
      <c r="P85" s="21" t="str">
        <f t="shared" si="4"/>
        <v/>
      </c>
      <c r="Q85" s="41"/>
      <c r="R85" s="41"/>
      <c r="S85" s="21" t="s">
        <v>48</v>
      </c>
      <c r="T85" s="37">
        <f t="shared" si="5"/>
        <v>1</v>
      </c>
      <c r="U85" s="42" t="s">
        <v>112</v>
      </c>
      <c r="V85" s="43">
        <v>14640</v>
      </c>
      <c r="W85" s="43"/>
    </row>
    <row r="86" spans="1:23" s="21" customFormat="1" ht="11.25" customHeight="1" x14ac:dyDescent="0.2">
      <c r="B86" s="48">
        <v>208</v>
      </c>
      <c r="C86" s="37">
        <f t="shared" si="3"/>
        <v>1</v>
      </c>
      <c r="D86" s="21" t="s">
        <v>347</v>
      </c>
      <c r="F86" s="38" t="s">
        <v>347</v>
      </c>
      <c r="G86" s="39">
        <v>11820</v>
      </c>
      <c r="H86" s="40"/>
      <c r="I86" s="21" t="s">
        <v>101</v>
      </c>
      <c r="J86" s="35" t="s">
        <v>343</v>
      </c>
      <c r="M86" s="35" t="str">
        <f>IF(ISNA(VLOOKUP(F86,#REF!,1,FALSE)),"","LDC")</f>
        <v>LDC</v>
      </c>
      <c r="N86" s="21" t="str">
        <f>IF(ISNA(VLOOKUP(F86,#REF!,1,FALSE)),"","SIDS")</f>
        <v>SIDS</v>
      </c>
      <c r="O86" s="35" t="str">
        <f>IF(ISNA(VLOOKUP(F86,#REF!,1,FALSE)),"","LLDC")</f>
        <v>LLDC</v>
      </c>
      <c r="P86" s="21" t="str">
        <f t="shared" si="4"/>
        <v/>
      </c>
      <c r="Q86" s="41"/>
      <c r="R86" s="41"/>
      <c r="S86" s="21" t="s">
        <v>48</v>
      </c>
      <c r="T86" s="37">
        <f t="shared" si="5"/>
        <v>1</v>
      </c>
      <c r="U86" s="42" t="s">
        <v>347</v>
      </c>
      <c r="V86" s="43">
        <v>12430</v>
      </c>
      <c r="W86" s="43"/>
    </row>
    <row r="87" spans="1:23" s="21" customFormat="1" ht="11.25" customHeight="1" x14ac:dyDescent="0.2">
      <c r="B87" s="48">
        <v>166</v>
      </c>
      <c r="C87" s="37">
        <f t="shared" si="3"/>
        <v>1</v>
      </c>
      <c r="D87" s="21" t="s">
        <v>113</v>
      </c>
      <c r="F87" s="38" t="s">
        <v>113</v>
      </c>
      <c r="G87" s="39">
        <v>11270</v>
      </c>
      <c r="H87" s="40"/>
      <c r="I87" s="21" t="s">
        <v>114</v>
      </c>
      <c r="J87" s="35" t="s">
        <v>343</v>
      </c>
      <c r="M87" s="35" t="str">
        <f>IF(ISNA(VLOOKUP(F87,#REF!,1,FALSE)),"","LDC")</f>
        <v>LDC</v>
      </c>
      <c r="N87" s="21" t="str">
        <f>IF(ISNA(VLOOKUP(F87,#REF!,1,FALSE)),"","SIDS")</f>
        <v>SIDS</v>
      </c>
      <c r="O87" s="35" t="str">
        <f>IF(ISNA(VLOOKUP(F87,#REF!,1,FALSE)),"","LLDC")</f>
        <v>LLDC</v>
      </c>
      <c r="P87" s="21" t="str">
        <f t="shared" si="4"/>
        <v/>
      </c>
      <c r="Q87" s="41"/>
      <c r="R87" s="41"/>
      <c r="S87" s="21" t="s">
        <v>48</v>
      </c>
      <c r="T87" s="37">
        <f t="shared" si="5"/>
        <v>1</v>
      </c>
      <c r="U87" s="42" t="s">
        <v>113</v>
      </c>
      <c r="V87" s="43">
        <v>24550</v>
      </c>
      <c r="W87" s="43"/>
    </row>
    <row r="88" spans="1:23" s="21" customFormat="1" ht="11.25" customHeight="1" x14ac:dyDescent="0.2">
      <c r="A88" s="41"/>
      <c r="B88" s="36">
        <v>27</v>
      </c>
      <c r="C88" s="37">
        <f t="shared" si="3"/>
        <v>1</v>
      </c>
      <c r="D88" s="21" t="s">
        <v>115</v>
      </c>
      <c r="F88" s="44" t="s">
        <v>115</v>
      </c>
      <c r="G88" s="49">
        <v>10720</v>
      </c>
      <c r="H88" s="40"/>
      <c r="I88" s="21" t="s">
        <v>101</v>
      </c>
      <c r="J88" s="35" t="s">
        <v>343</v>
      </c>
      <c r="K88" s="41"/>
      <c r="M88" s="35" t="str">
        <f>IF(ISNA(VLOOKUP(F88,#REF!,1,FALSE)),"","LDC")</f>
        <v>LDC</v>
      </c>
      <c r="N88" s="21" t="str">
        <f>IF(ISNA(VLOOKUP(F88,#REF!,1,FALSE)),"","SIDS")</f>
        <v>SIDS</v>
      </c>
      <c r="O88" s="35" t="str">
        <f>IF(ISNA(VLOOKUP(F88,#REF!,1,FALSE)),"","LLDC")</f>
        <v>LLDC</v>
      </c>
      <c r="P88" s="21" t="str">
        <f t="shared" si="4"/>
        <v/>
      </c>
      <c r="Q88" s="41"/>
      <c r="R88" s="41"/>
      <c r="S88" s="21" t="s">
        <v>48</v>
      </c>
      <c r="T88" s="37">
        <f t="shared" si="5"/>
        <v>1</v>
      </c>
      <c r="U88" s="42" t="s">
        <v>115</v>
      </c>
      <c r="V88" s="43">
        <v>11420</v>
      </c>
      <c r="W88" s="46" t="s">
        <v>88</v>
      </c>
    </row>
    <row r="89" spans="1:23" s="21" customFormat="1" ht="11.25" customHeight="1" x14ac:dyDescent="0.2">
      <c r="B89" s="36">
        <v>158</v>
      </c>
      <c r="C89" s="37">
        <f t="shared" si="3"/>
        <v>1</v>
      </c>
      <c r="D89" s="21" t="s">
        <v>116</v>
      </c>
      <c r="F89" s="44" t="s">
        <v>116</v>
      </c>
      <c r="G89" s="49">
        <v>10650</v>
      </c>
      <c r="H89" s="40"/>
      <c r="I89" s="21" t="s">
        <v>106</v>
      </c>
      <c r="J89" s="35" t="s">
        <v>343</v>
      </c>
      <c r="M89" s="35" t="str">
        <f>IF(ISNA(VLOOKUP(F89,#REF!,1,FALSE)),"","LDC")</f>
        <v>LDC</v>
      </c>
      <c r="N89" s="21" t="str">
        <f>IF(ISNA(VLOOKUP(F89,#REF!,1,FALSE)),"","SIDS")</f>
        <v>SIDS</v>
      </c>
      <c r="O89" s="35" t="str">
        <f>IF(ISNA(VLOOKUP(F89,#REF!,1,FALSE)),"","LLDC")</f>
        <v>LLDC</v>
      </c>
      <c r="P89" s="21" t="str">
        <f t="shared" si="4"/>
        <v/>
      </c>
      <c r="Q89" s="41"/>
      <c r="R89" s="41"/>
      <c r="S89" s="21" t="s">
        <v>48</v>
      </c>
      <c r="T89" s="37">
        <f t="shared" si="5"/>
        <v>1</v>
      </c>
      <c r="U89" s="42" t="s">
        <v>116</v>
      </c>
      <c r="V89" s="43">
        <v>21210</v>
      </c>
      <c r="W89" s="43"/>
    </row>
    <row r="90" spans="1:23" s="21" customFormat="1" ht="11.25" customHeight="1" x14ac:dyDescent="0.2">
      <c r="B90" s="48">
        <v>196</v>
      </c>
      <c r="C90" s="37">
        <f t="shared" si="3"/>
        <v>1</v>
      </c>
      <c r="D90" s="21" t="s">
        <v>117</v>
      </c>
      <c r="F90" s="44" t="s">
        <v>117</v>
      </c>
      <c r="G90" s="49">
        <v>10410</v>
      </c>
      <c r="H90" s="40"/>
      <c r="I90" s="21" t="s">
        <v>106</v>
      </c>
      <c r="J90" s="35" t="s">
        <v>343</v>
      </c>
      <c r="M90" s="35" t="str">
        <f>IF(ISNA(VLOOKUP(F90,#REF!,1,FALSE)),"","LDC")</f>
        <v>LDC</v>
      </c>
      <c r="N90" s="21" t="str">
        <f>IF(ISNA(VLOOKUP(F90,#REF!,1,FALSE)),"","SIDS")</f>
        <v>SIDS</v>
      </c>
      <c r="O90" s="35" t="str">
        <f>IF(ISNA(VLOOKUP(F90,#REF!,1,FALSE)),"","LLDC")</f>
        <v>LLDC</v>
      </c>
      <c r="P90" s="21" t="str">
        <f t="shared" si="4"/>
        <v/>
      </c>
      <c r="Q90" s="41"/>
      <c r="R90" s="41"/>
      <c r="S90" s="21" t="s">
        <v>48</v>
      </c>
      <c r="T90" s="37">
        <f t="shared" si="5"/>
        <v>1</v>
      </c>
      <c r="U90" s="42" t="s">
        <v>117</v>
      </c>
      <c r="V90" s="43">
        <v>16940</v>
      </c>
      <c r="W90" s="43"/>
    </row>
    <row r="91" spans="1:23" s="21" customFormat="1" ht="11.25" customHeight="1" x14ac:dyDescent="0.2">
      <c r="B91" s="36">
        <v>126</v>
      </c>
      <c r="C91" s="37">
        <f t="shared" si="3"/>
        <v>1</v>
      </c>
      <c r="D91" s="21" t="s">
        <v>118</v>
      </c>
      <c r="F91" s="44" t="s">
        <v>118</v>
      </c>
      <c r="G91" s="49">
        <v>9420</v>
      </c>
      <c r="H91" s="40"/>
      <c r="I91" s="21" t="s">
        <v>101</v>
      </c>
      <c r="J91" s="35" t="s">
        <v>343</v>
      </c>
      <c r="M91" s="35" t="str">
        <f>IF(ISNA(VLOOKUP(F91,#REF!,1,FALSE)),"","LDC")</f>
        <v>LDC</v>
      </c>
      <c r="N91" s="21" t="str">
        <f>IF(ISNA(VLOOKUP(F91,#REF!,1,FALSE)),"","SIDS")</f>
        <v>SIDS</v>
      </c>
      <c r="O91" s="35" t="str">
        <f>IF(ISNA(VLOOKUP(F91,#REF!,1,FALSE)),"","LLDC")</f>
        <v>LLDC</v>
      </c>
      <c r="P91" s="21" t="str">
        <f t="shared" si="4"/>
        <v/>
      </c>
      <c r="R91" s="41"/>
      <c r="S91" s="21" t="s">
        <v>48</v>
      </c>
      <c r="T91" s="37">
        <f t="shared" si="5"/>
        <v>1</v>
      </c>
      <c r="U91" s="42" t="s">
        <v>118</v>
      </c>
      <c r="V91" s="43">
        <v>16720</v>
      </c>
      <c r="W91" s="46" t="s">
        <v>119</v>
      </c>
    </row>
    <row r="92" spans="1:23" s="21" customFormat="1" ht="11.25" customHeight="1" x14ac:dyDescent="0.2">
      <c r="B92" s="36">
        <v>108</v>
      </c>
      <c r="C92" s="37">
        <f t="shared" si="3"/>
        <v>1</v>
      </c>
      <c r="D92" s="21" t="s">
        <v>120</v>
      </c>
      <c r="F92" s="38" t="s">
        <v>120</v>
      </c>
      <c r="G92" s="39">
        <v>9140</v>
      </c>
      <c r="H92" s="40"/>
      <c r="I92" s="21" t="s">
        <v>109</v>
      </c>
      <c r="J92" s="35" t="s">
        <v>343</v>
      </c>
      <c r="M92" s="35" t="str">
        <f>IF(ISNA(VLOOKUP(F92,#REF!,1,FALSE)),"","LDC")</f>
        <v>LDC</v>
      </c>
      <c r="N92" s="21" t="str">
        <f>IF(ISNA(VLOOKUP(F92,#REF!,1,FALSE)),"","SIDS")</f>
        <v>SIDS</v>
      </c>
      <c r="O92" s="35" t="str">
        <f>IF(ISNA(VLOOKUP(F92,#REF!,1,FALSE)),"","LLDC")</f>
        <v>LLDC</v>
      </c>
      <c r="P92" s="21" t="str">
        <f t="shared" si="4"/>
        <v/>
      </c>
      <c r="R92" s="41"/>
      <c r="S92" s="21" t="s">
        <v>48</v>
      </c>
      <c r="T92" s="37">
        <f t="shared" si="5"/>
        <v>1</v>
      </c>
      <c r="U92" s="42" t="s">
        <v>120</v>
      </c>
      <c r="V92" s="43">
        <v>14470</v>
      </c>
      <c r="W92" s="46" t="s">
        <v>121</v>
      </c>
    </row>
    <row r="93" spans="1:23" s="21" customFormat="1" ht="11.25" customHeight="1" x14ac:dyDescent="0.2">
      <c r="B93" s="36">
        <v>119</v>
      </c>
      <c r="C93" s="37">
        <f t="shared" si="3"/>
        <v>1</v>
      </c>
      <c r="D93" s="21" t="s">
        <v>122</v>
      </c>
      <c r="F93" s="38" t="s">
        <v>122</v>
      </c>
      <c r="G93" s="39">
        <v>8770</v>
      </c>
      <c r="H93" s="40"/>
      <c r="I93" s="21" t="s">
        <v>123</v>
      </c>
      <c r="J93" s="35" t="s">
        <v>343</v>
      </c>
      <c r="M93" s="35" t="str">
        <f>IF(ISNA(VLOOKUP(F93,#REF!,1,FALSE)),"","LDC")</f>
        <v>LDC</v>
      </c>
      <c r="N93" s="21" t="str">
        <f>IF(ISNA(VLOOKUP(F93,#REF!,1,FALSE)),"","SIDS")</f>
        <v>SIDS</v>
      </c>
      <c r="O93" s="35" t="str">
        <f>IF(ISNA(VLOOKUP(F93,#REF!,1,FALSE)),"","LLDC")</f>
        <v>LLDC</v>
      </c>
      <c r="P93" s="21" t="str">
        <f t="shared" si="4"/>
        <v/>
      </c>
      <c r="R93" s="41"/>
      <c r="S93" s="21" t="s">
        <v>48</v>
      </c>
      <c r="T93" s="37">
        <f t="shared" si="5"/>
        <v>1</v>
      </c>
      <c r="U93" s="42" t="s">
        <v>122</v>
      </c>
      <c r="V93" s="43">
        <v>15650</v>
      </c>
      <c r="W93" s="46" t="s">
        <v>24</v>
      </c>
    </row>
    <row r="94" spans="1:23" s="21" customFormat="1" ht="11.25" customHeight="1" x14ac:dyDescent="0.2">
      <c r="B94" s="36">
        <v>98</v>
      </c>
      <c r="C94" s="37">
        <f t="shared" si="3"/>
        <v>1</v>
      </c>
      <c r="D94" s="21" t="s">
        <v>124</v>
      </c>
      <c r="F94" s="38" t="s">
        <v>124</v>
      </c>
      <c r="G94" s="39">
        <v>8260</v>
      </c>
      <c r="H94" s="40"/>
      <c r="I94" s="21" t="s">
        <v>106</v>
      </c>
      <c r="J94" s="35" t="s">
        <v>343</v>
      </c>
      <c r="M94" s="35" t="str">
        <f>IF(ISNA(VLOOKUP(F94,#REF!,1,FALSE)),"","LDC")</f>
        <v>LDC</v>
      </c>
      <c r="N94" s="21" t="str">
        <f>IF(ISNA(VLOOKUP(F94,#REF!,1,FALSE)),"","SIDS")</f>
        <v>SIDS</v>
      </c>
      <c r="O94" s="35" t="str">
        <f>IF(ISNA(VLOOKUP(F94,#REF!,1,FALSE)),"","LLDC")</f>
        <v>LLDC</v>
      </c>
      <c r="P94" s="21" t="str">
        <f t="shared" si="4"/>
        <v/>
      </c>
      <c r="R94" s="41"/>
      <c r="S94" s="21" t="s">
        <v>48</v>
      </c>
      <c r="T94" s="37">
        <f t="shared" si="5"/>
        <v>1</v>
      </c>
      <c r="U94" s="42" t="s">
        <v>124</v>
      </c>
      <c r="V94" s="43">
        <v>11250</v>
      </c>
      <c r="W94" s="46" t="s">
        <v>24</v>
      </c>
    </row>
    <row r="95" spans="1:23" s="21" customFormat="1" ht="11.25" customHeight="1" x14ac:dyDescent="0.2">
      <c r="B95" s="48">
        <v>157</v>
      </c>
      <c r="C95" s="37">
        <f t="shared" si="3"/>
        <v>1</v>
      </c>
      <c r="D95" s="21" t="s">
        <v>125</v>
      </c>
      <c r="F95" s="44" t="s">
        <v>125</v>
      </c>
      <c r="G95" s="49">
        <v>8140</v>
      </c>
      <c r="H95" s="40"/>
      <c r="I95" s="21" t="s">
        <v>106</v>
      </c>
      <c r="J95" s="35" t="s">
        <v>343</v>
      </c>
      <c r="M95" s="35" t="str">
        <f>IF(ISNA(VLOOKUP(F95,#REF!,1,FALSE)),"","LDC")</f>
        <v>LDC</v>
      </c>
      <c r="N95" s="21" t="str">
        <f>IF(ISNA(VLOOKUP(F95,#REF!,1,FALSE)),"","SIDS")</f>
        <v>SIDS</v>
      </c>
      <c r="O95" s="35" t="str">
        <f>IF(ISNA(VLOOKUP(F95,#REF!,1,FALSE)),"","LLDC")</f>
        <v>LLDC</v>
      </c>
      <c r="P95" s="21" t="str">
        <f t="shared" si="4"/>
        <v/>
      </c>
      <c r="Q95" s="41"/>
      <c r="R95" s="41"/>
      <c r="S95" s="21" t="s">
        <v>48</v>
      </c>
      <c r="T95" s="37">
        <f t="shared" si="5"/>
        <v>1</v>
      </c>
      <c r="U95" s="45" t="s">
        <v>125</v>
      </c>
      <c r="V95" s="43">
        <v>15780</v>
      </c>
      <c r="W95" s="43"/>
    </row>
    <row r="96" spans="1:23" s="21" customFormat="1" ht="11.25" customHeight="1" x14ac:dyDescent="0.2">
      <c r="B96" s="36">
        <v>69</v>
      </c>
      <c r="C96" s="37">
        <f t="shared" si="3"/>
        <v>1</v>
      </c>
      <c r="D96" s="21" t="s">
        <v>126</v>
      </c>
      <c r="F96" s="56" t="s">
        <v>126</v>
      </c>
      <c r="G96" s="39">
        <v>8080</v>
      </c>
      <c r="H96" s="40"/>
      <c r="I96" s="21" t="s">
        <v>114</v>
      </c>
      <c r="J96" s="35" t="s">
        <v>343</v>
      </c>
      <c r="M96" s="35" t="str">
        <f>IF(ISNA(VLOOKUP(F96,#REF!,1,FALSE)),"","LDC")</f>
        <v>LDC</v>
      </c>
      <c r="N96" s="21" t="str">
        <f>IF(ISNA(VLOOKUP(F96,#REF!,1,FALSE)),"","SIDS")</f>
        <v>SIDS</v>
      </c>
      <c r="O96" s="35" t="str">
        <f>IF(ISNA(VLOOKUP(F96,#REF!,1,FALSE)),"","LLDC")</f>
        <v>LLDC</v>
      </c>
      <c r="P96" s="21" t="str">
        <f t="shared" si="4"/>
        <v/>
      </c>
      <c r="R96" s="41"/>
      <c r="S96" s="21" t="s">
        <v>48</v>
      </c>
      <c r="T96" s="37">
        <f t="shared" si="5"/>
        <v>1</v>
      </c>
      <c r="U96" s="42" t="s">
        <v>126</v>
      </c>
      <c r="V96" s="43">
        <v>13740</v>
      </c>
      <c r="W96" s="46" t="s">
        <v>24</v>
      </c>
    </row>
    <row r="97" spans="1:23" s="21" customFormat="1" ht="11.25" customHeight="1" x14ac:dyDescent="0.2">
      <c r="B97" s="36">
        <v>125</v>
      </c>
      <c r="C97" s="37">
        <f t="shared" si="3"/>
        <v>1</v>
      </c>
      <c r="D97" s="21" t="s">
        <v>127</v>
      </c>
      <c r="F97" s="38" t="s">
        <v>127</v>
      </c>
      <c r="G97" s="39">
        <v>8040</v>
      </c>
      <c r="H97" s="40"/>
      <c r="I97" s="21" t="s">
        <v>114</v>
      </c>
      <c r="J97" s="35" t="s">
        <v>343</v>
      </c>
      <c r="M97" s="35" t="str">
        <f>IF(ISNA(VLOOKUP(F97,#REF!,1,FALSE)),"","LDC")</f>
        <v>LDC</v>
      </c>
      <c r="N97" s="21" t="str">
        <f>IF(ISNA(VLOOKUP(F97,#REF!,1,FALSE)),"","SIDS")</f>
        <v>SIDS</v>
      </c>
      <c r="O97" s="35" t="str">
        <f>IF(ISNA(VLOOKUP(F97,#REF!,1,FALSE)),"","LLDC")</f>
        <v>LLDC</v>
      </c>
      <c r="P97" s="21" t="str">
        <f t="shared" si="4"/>
        <v/>
      </c>
      <c r="R97" s="41"/>
      <c r="S97" s="21" t="s">
        <v>48</v>
      </c>
      <c r="T97" s="37">
        <f t="shared" si="5"/>
        <v>1</v>
      </c>
      <c r="U97" s="42" t="s">
        <v>127</v>
      </c>
      <c r="V97" s="43">
        <v>14330</v>
      </c>
      <c r="W97" s="46" t="s">
        <v>24</v>
      </c>
    </row>
    <row r="98" spans="1:23" s="21" customFormat="1" ht="11.25" customHeight="1" x14ac:dyDescent="0.2">
      <c r="B98" s="36">
        <v>183</v>
      </c>
      <c r="C98" s="37">
        <f t="shared" si="3"/>
        <v>1</v>
      </c>
      <c r="D98" s="21" t="s">
        <v>128</v>
      </c>
      <c r="F98" s="38" t="s">
        <v>128</v>
      </c>
      <c r="G98" s="39">
        <v>7840</v>
      </c>
      <c r="H98" s="53"/>
      <c r="I98" s="21" t="s">
        <v>101</v>
      </c>
      <c r="J98" s="35" t="s">
        <v>343</v>
      </c>
      <c r="M98" s="35" t="str">
        <f>IF(ISNA(VLOOKUP(F98,#REF!,1,FALSE)),"","LDC")</f>
        <v>LDC</v>
      </c>
      <c r="N98" s="21" t="str">
        <f>IF(ISNA(VLOOKUP(F98,#REF!,1,FALSE)),"","SIDS")</f>
        <v>SIDS</v>
      </c>
      <c r="O98" s="35" t="str">
        <f>IF(ISNA(VLOOKUP(F98,#REF!,1,FALSE)),"","LLDC")</f>
        <v>LLDC</v>
      </c>
      <c r="P98" s="21" t="str">
        <f t="shared" si="4"/>
        <v/>
      </c>
      <c r="Q98" s="41"/>
      <c r="R98" s="41"/>
      <c r="S98" s="21" t="s">
        <v>48</v>
      </c>
      <c r="T98" s="37">
        <f t="shared" si="5"/>
        <v>1</v>
      </c>
      <c r="U98" s="42" t="s">
        <v>128</v>
      </c>
      <c r="V98" s="43">
        <v>7850</v>
      </c>
      <c r="W98" s="43"/>
    </row>
    <row r="99" spans="1:23" s="21" customFormat="1" ht="11.25" customHeight="1" x14ac:dyDescent="0.2">
      <c r="A99" s="41"/>
      <c r="B99" s="48">
        <v>46</v>
      </c>
      <c r="C99" s="37">
        <f t="shared" si="3"/>
        <v>1</v>
      </c>
      <c r="D99" s="21" t="s">
        <v>129</v>
      </c>
      <c r="F99" s="38" t="s">
        <v>129</v>
      </c>
      <c r="G99" s="39">
        <v>7640</v>
      </c>
      <c r="H99" s="40"/>
      <c r="I99" s="21" t="s">
        <v>101</v>
      </c>
      <c r="J99" s="35" t="s">
        <v>343</v>
      </c>
      <c r="K99" s="41"/>
      <c r="M99" s="35" t="str">
        <f>IF(ISNA(VLOOKUP(F99,#REF!,1,FALSE)),"","LDC")</f>
        <v>LDC</v>
      </c>
      <c r="N99" s="21" t="str">
        <f>IF(ISNA(VLOOKUP(F99,#REF!,1,FALSE)),"","SIDS")</f>
        <v>SIDS</v>
      </c>
      <c r="O99" s="35" t="str">
        <f>IF(ISNA(VLOOKUP(F99,#REF!,1,FALSE)),"","LLDC")</f>
        <v>LLDC</v>
      </c>
      <c r="P99" s="21" t="str">
        <f t="shared" si="4"/>
        <v/>
      </c>
      <c r="Q99" s="41"/>
      <c r="R99" s="41"/>
      <c r="S99" s="21" t="s">
        <v>48</v>
      </c>
      <c r="T99" s="37">
        <f t="shared" si="5"/>
        <v>1</v>
      </c>
      <c r="U99" s="42" t="s">
        <v>129</v>
      </c>
      <c r="V99" s="43">
        <v>11860</v>
      </c>
      <c r="W99" s="46"/>
    </row>
    <row r="100" spans="1:23" s="21" customFormat="1" ht="11.25" customHeight="1" x14ac:dyDescent="0.2">
      <c r="A100" s="41"/>
      <c r="B100" s="36">
        <v>26</v>
      </c>
      <c r="C100" s="37">
        <f t="shared" si="3"/>
        <v>1</v>
      </c>
      <c r="D100" s="21" t="s">
        <v>130</v>
      </c>
      <c r="F100" s="38" t="s">
        <v>130</v>
      </c>
      <c r="G100" s="39">
        <v>7470</v>
      </c>
      <c r="H100" s="40"/>
      <c r="I100" s="21" t="s">
        <v>114</v>
      </c>
      <c r="J100" s="35" t="s">
        <v>343</v>
      </c>
      <c r="K100" s="41"/>
      <c r="M100" s="35" t="str">
        <f>IF(ISNA(VLOOKUP(F100,#REF!,1,FALSE)),"","LDC")</f>
        <v>LDC</v>
      </c>
      <c r="N100" s="21" t="str">
        <f>IF(ISNA(VLOOKUP(F100,#REF!,1,FALSE)),"","SIDS")</f>
        <v>SIDS</v>
      </c>
      <c r="O100" s="35" t="str">
        <f>IF(ISNA(VLOOKUP(F100,#REF!,1,FALSE)),"","LLDC")</f>
        <v>LLDC</v>
      </c>
      <c r="P100" s="21" t="str">
        <f t="shared" si="4"/>
        <v/>
      </c>
      <c r="Q100" s="41"/>
      <c r="R100" s="41"/>
      <c r="S100" s="21" t="s">
        <v>48</v>
      </c>
      <c r="T100" s="37">
        <f t="shared" si="5"/>
        <v>1</v>
      </c>
      <c r="U100" s="42" t="s">
        <v>130</v>
      </c>
      <c r="V100" s="43">
        <v>14550</v>
      </c>
      <c r="W100" s="43"/>
    </row>
    <row r="101" spans="1:23" s="21" customFormat="1" ht="11.25" customHeight="1" x14ac:dyDescent="0.2">
      <c r="B101" s="48">
        <v>148</v>
      </c>
      <c r="C101" s="37">
        <f t="shared" si="3"/>
        <v>1</v>
      </c>
      <c r="D101" s="21" t="s">
        <v>131</v>
      </c>
      <c r="F101" s="38" t="s">
        <v>131</v>
      </c>
      <c r="G101" s="39">
        <v>7470</v>
      </c>
      <c r="H101" s="40"/>
      <c r="I101" s="21" t="s">
        <v>101</v>
      </c>
      <c r="J101" s="35" t="s">
        <v>343</v>
      </c>
      <c r="M101" s="35" t="str">
        <f>IF(ISNA(VLOOKUP(F101,#REF!,1,FALSE)),"","LDC")</f>
        <v>LDC</v>
      </c>
      <c r="N101" s="21" t="str">
        <f>IF(ISNA(VLOOKUP(F101,#REF!,1,FALSE)),"","SIDS")</f>
        <v>SIDS</v>
      </c>
      <c r="O101" s="35" t="str">
        <f>IF(ISNA(VLOOKUP(F101,#REF!,1,FALSE)),"","LLDC")</f>
        <v>LLDC</v>
      </c>
      <c r="P101" s="21" t="str">
        <f t="shared" si="4"/>
        <v/>
      </c>
      <c r="Q101" s="41"/>
      <c r="R101" s="41"/>
      <c r="S101" s="21" t="s">
        <v>48</v>
      </c>
      <c r="T101" s="37">
        <f t="shared" si="5"/>
        <v>1</v>
      </c>
      <c r="U101" s="42" t="s">
        <v>131</v>
      </c>
      <c r="V101" s="43">
        <v>14510</v>
      </c>
      <c r="W101" s="43"/>
    </row>
    <row r="102" spans="1:23" s="21" customFormat="1" ht="11.25" customHeight="1" x14ac:dyDescent="0.2">
      <c r="B102" s="48">
        <v>76</v>
      </c>
      <c r="C102" s="37">
        <f t="shared" si="3"/>
        <v>1</v>
      </c>
      <c r="D102" s="21" t="s">
        <v>132</v>
      </c>
      <c r="F102" s="38" t="s">
        <v>132</v>
      </c>
      <c r="G102" s="39">
        <v>7350</v>
      </c>
      <c r="H102" s="40"/>
      <c r="I102" s="21" t="s">
        <v>101</v>
      </c>
      <c r="J102" s="35" t="s">
        <v>343</v>
      </c>
      <c r="M102" s="35" t="str">
        <f>IF(ISNA(VLOOKUP(F102,#REF!,1,FALSE)),"","LDC")</f>
        <v>LDC</v>
      </c>
      <c r="N102" s="21" t="str">
        <f>IF(ISNA(VLOOKUP(F102,#REF!,1,FALSE)),"","SIDS")</f>
        <v>SIDS</v>
      </c>
      <c r="O102" s="35" t="str">
        <f>IF(ISNA(VLOOKUP(F102,#REF!,1,FALSE)),"","LLDC")</f>
        <v>LLDC</v>
      </c>
      <c r="P102" s="21" t="str">
        <f t="shared" si="4"/>
        <v/>
      </c>
      <c r="R102" s="41"/>
      <c r="S102" s="21" t="s">
        <v>133</v>
      </c>
      <c r="T102" s="37">
        <f t="shared" si="5"/>
        <v>1</v>
      </c>
      <c r="U102" s="42" t="s">
        <v>132</v>
      </c>
      <c r="V102" s="43">
        <v>10350</v>
      </c>
      <c r="W102" s="43"/>
    </row>
    <row r="103" spans="1:23" s="21" customFormat="1" ht="11.25" customHeight="1" x14ac:dyDescent="0.2">
      <c r="B103" s="36">
        <v>131</v>
      </c>
      <c r="C103" s="37">
        <f t="shared" si="3"/>
        <v>1</v>
      </c>
      <c r="D103" s="21" t="s">
        <v>134</v>
      </c>
      <c r="F103" s="38" t="s">
        <v>134</v>
      </c>
      <c r="G103" s="39">
        <v>7140</v>
      </c>
      <c r="H103" s="40"/>
      <c r="I103" s="21" t="s">
        <v>106</v>
      </c>
      <c r="J103" s="35" t="s">
        <v>343</v>
      </c>
      <c r="M103" s="35" t="str">
        <f>IF(ISNA(VLOOKUP(F103,#REF!,1,FALSE)),"","LDC")</f>
        <v>LDC</v>
      </c>
      <c r="N103" s="21" t="str">
        <f>IF(ISNA(VLOOKUP(F103,#REF!,1,FALSE)),"","SIDS")</f>
        <v>SIDS</v>
      </c>
      <c r="O103" s="35" t="str">
        <f>IF(ISNA(VLOOKUP(F103,#REF!,1,FALSE)),"","LLDC")</f>
        <v>LLDC</v>
      </c>
      <c r="P103" s="21" t="str">
        <f t="shared" si="4"/>
        <v/>
      </c>
      <c r="Q103" s="41"/>
      <c r="R103" s="41"/>
      <c r="S103" s="21" t="s">
        <v>48</v>
      </c>
      <c r="T103" s="37">
        <f t="shared" si="5"/>
        <v>1</v>
      </c>
      <c r="U103" s="55" t="s">
        <v>134</v>
      </c>
      <c r="V103" s="43">
        <v>13700</v>
      </c>
      <c r="W103" s="46" t="s">
        <v>24</v>
      </c>
    </row>
    <row r="104" spans="1:23" s="21" customFormat="1" ht="11.25" customHeight="1" x14ac:dyDescent="0.2">
      <c r="A104" s="41"/>
      <c r="B104" s="48">
        <v>55</v>
      </c>
      <c r="C104" s="37">
        <f t="shared" si="3"/>
        <v>1</v>
      </c>
      <c r="D104" s="21" t="s">
        <v>135</v>
      </c>
      <c r="F104" s="38" t="s">
        <v>135</v>
      </c>
      <c r="G104" s="39">
        <v>7030</v>
      </c>
      <c r="H104" s="40"/>
      <c r="I104" s="21" t="s">
        <v>101</v>
      </c>
      <c r="J104" s="35" t="s">
        <v>343</v>
      </c>
      <c r="K104" s="41"/>
      <c r="M104" s="35" t="str">
        <f>IF(ISNA(VLOOKUP(F104,#REF!,1,FALSE)),"","LDC")</f>
        <v>LDC</v>
      </c>
      <c r="N104" s="21" t="str">
        <f>IF(ISNA(VLOOKUP(F104,#REF!,1,FALSE)),"","SIDS")</f>
        <v>SIDS</v>
      </c>
      <c r="O104" s="35" t="str">
        <f>IF(ISNA(VLOOKUP(F104,#REF!,1,FALSE)),"","LLDC")</f>
        <v>LLDC</v>
      </c>
      <c r="P104" s="21" t="str">
        <f t="shared" si="4"/>
        <v/>
      </c>
      <c r="Q104" s="41"/>
      <c r="R104" s="41"/>
      <c r="S104" s="21" t="s">
        <v>133</v>
      </c>
      <c r="T104" s="37">
        <f t="shared" si="5"/>
        <v>1</v>
      </c>
      <c r="U104" s="42" t="s">
        <v>135</v>
      </c>
      <c r="V104" s="43">
        <v>13000</v>
      </c>
      <c r="W104" s="43"/>
    </row>
    <row r="105" spans="1:23" s="21" customFormat="1" ht="11.25" customHeight="1" x14ac:dyDescent="0.2">
      <c r="B105" s="36">
        <v>174</v>
      </c>
      <c r="C105" s="37">
        <f t="shared" si="3"/>
        <v>1</v>
      </c>
      <c r="D105" s="21" t="s">
        <v>136</v>
      </c>
      <c r="F105" s="44" t="s">
        <v>136</v>
      </c>
      <c r="G105" s="49">
        <v>6960</v>
      </c>
      <c r="H105" s="40"/>
      <c r="I105" s="21" t="s">
        <v>114</v>
      </c>
      <c r="J105" s="35" t="s">
        <v>343</v>
      </c>
      <c r="M105" s="35" t="str">
        <f>IF(ISNA(VLOOKUP(F105,#REF!,1,FALSE)),"","LDC")</f>
        <v>LDC</v>
      </c>
      <c r="N105" s="21" t="str">
        <f>IF(ISNA(VLOOKUP(F105,#REF!,1,FALSE)),"","SIDS")</f>
        <v>SIDS</v>
      </c>
      <c r="O105" s="35" t="str">
        <f>IF(ISNA(VLOOKUP(F105,#REF!,1,FALSE)),"","LLDC")</f>
        <v>LLDC</v>
      </c>
      <c r="P105" s="21" t="str">
        <f t="shared" si="4"/>
        <v/>
      </c>
      <c r="Q105" s="41"/>
      <c r="R105" s="41"/>
      <c r="S105" s="21" t="s">
        <v>48</v>
      </c>
      <c r="T105" s="37">
        <f t="shared" si="5"/>
        <v>1</v>
      </c>
      <c r="U105" s="42" t="s">
        <v>136</v>
      </c>
      <c r="V105" s="43">
        <v>10710</v>
      </c>
      <c r="W105" s="43"/>
    </row>
    <row r="106" spans="1:23" s="21" customFormat="1" ht="11.25" customHeight="1" x14ac:dyDescent="0.2">
      <c r="B106" s="36">
        <v>179</v>
      </c>
      <c r="C106" s="37">
        <f t="shared" si="3"/>
        <v>1</v>
      </c>
      <c r="D106" s="21" t="s">
        <v>137</v>
      </c>
      <c r="F106" s="38" t="s">
        <v>137</v>
      </c>
      <c r="G106" s="39">
        <v>6820</v>
      </c>
      <c r="H106" s="40"/>
      <c r="I106" s="21" t="s">
        <v>101</v>
      </c>
      <c r="J106" s="35" t="s">
        <v>343</v>
      </c>
      <c r="M106" s="35" t="str">
        <f>IF(ISNA(VLOOKUP(F106,#REF!,1,FALSE)),"","LDC")</f>
        <v>LDC</v>
      </c>
      <c r="N106" s="21" t="str">
        <f>IF(ISNA(VLOOKUP(F106,#REF!,1,FALSE)),"","SIDS")</f>
        <v>SIDS</v>
      </c>
      <c r="O106" s="35" t="str">
        <f>IF(ISNA(VLOOKUP(F106,#REF!,1,FALSE)),"","LLDC")</f>
        <v>LLDC</v>
      </c>
      <c r="P106" s="21" t="str">
        <f t="shared" si="4"/>
        <v/>
      </c>
      <c r="Q106" s="41"/>
      <c r="R106" s="41"/>
      <c r="S106" s="21" t="s">
        <v>133</v>
      </c>
      <c r="T106" s="37">
        <f t="shared" si="5"/>
        <v>1</v>
      </c>
      <c r="U106" s="42" t="s">
        <v>137</v>
      </c>
      <c r="V106" s="43">
        <v>11220</v>
      </c>
      <c r="W106" s="43"/>
    </row>
    <row r="107" spans="1:23" s="21" customFormat="1" ht="11.25" customHeight="1" x14ac:dyDescent="0.2">
      <c r="A107" s="41"/>
      <c r="B107" s="36">
        <v>29</v>
      </c>
      <c r="C107" s="37">
        <f t="shared" si="3"/>
        <v>1</v>
      </c>
      <c r="D107" s="21" t="s">
        <v>138</v>
      </c>
      <c r="F107" s="44" t="s">
        <v>138</v>
      </c>
      <c r="G107" s="49">
        <v>6640</v>
      </c>
      <c r="H107" s="40"/>
      <c r="I107" s="21" t="s">
        <v>106</v>
      </c>
      <c r="J107" s="35" t="s">
        <v>343</v>
      </c>
      <c r="K107" s="41"/>
      <c r="M107" s="35" t="str">
        <f>IF(ISNA(VLOOKUP(F107,#REF!,1,FALSE)),"","LDC")</f>
        <v>LDC</v>
      </c>
      <c r="N107" s="21" t="str">
        <f>IF(ISNA(VLOOKUP(F107,#REF!,1,FALSE)),"","SIDS")</f>
        <v>SIDS</v>
      </c>
      <c r="O107" s="35" t="str">
        <f>IF(ISNA(VLOOKUP(F107,#REF!,1,FALSE)),"","LLDC")</f>
        <v>LLDC</v>
      </c>
      <c r="P107" s="21" t="str">
        <f t="shared" si="4"/>
        <v/>
      </c>
      <c r="Q107" s="41"/>
      <c r="R107" s="41"/>
      <c r="S107" s="21" t="s">
        <v>48</v>
      </c>
      <c r="T107" s="37">
        <f t="shared" si="5"/>
        <v>1</v>
      </c>
      <c r="U107" s="45" t="s">
        <v>138</v>
      </c>
      <c r="V107" s="43">
        <v>14400</v>
      </c>
      <c r="W107" s="47" t="s">
        <v>71</v>
      </c>
    </row>
    <row r="108" spans="1:23" s="21" customFormat="1" ht="11.25" customHeight="1" x14ac:dyDescent="0.2">
      <c r="B108" s="36">
        <v>147</v>
      </c>
      <c r="C108" s="37">
        <f t="shared" si="3"/>
        <v>1</v>
      </c>
      <c r="D108" s="21" t="s">
        <v>139</v>
      </c>
      <c r="F108" s="38" t="s">
        <v>139</v>
      </c>
      <c r="G108" s="39">
        <v>6510</v>
      </c>
      <c r="H108" s="40"/>
      <c r="I108" s="21" t="s">
        <v>123</v>
      </c>
      <c r="J108" s="35" t="s">
        <v>343</v>
      </c>
      <c r="M108" s="35" t="str">
        <f>IF(ISNA(VLOOKUP(F108,#REF!,1,FALSE)),"","LDC")</f>
        <v>LDC</v>
      </c>
      <c r="N108" s="21" t="str">
        <f>IF(ISNA(VLOOKUP(F108,#REF!,1,FALSE)),"","SIDS")</f>
        <v>SIDS</v>
      </c>
      <c r="O108" s="35" t="str">
        <f>IF(ISNA(VLOOKUP(F108,#REF!,1,FALSE)),"","LLDC")</f>
        <v>LLDC</v>
      </c>
      <c r="P108" s="21" t="str">
        <f t="shared" si="4"/>
        <v/>
      </c>
      <c r="Q108" s="41"/>
      <c r="R108" s="41"/>
      <c r="S108" s="21" t="s">
        <v>48</v>
      </c>
      <c r="T108" s="37">
        <f t="shared" si="5"/>
        <v>1</v>
      </c>
      <c r="U108" s="42" t="s">
        <v>139</v>
      </c>
      <c r="V108" s="43">
        <v>11080</v>
      </c>
      <c r="W108" s="43"/>
    </row>
    <row r="109" spans="1:23" s="21" customFormat="1" ht="11.25" customHeight="1" x14ac:dyDescent="0.2">
      <c r="A109" s="41"/>
      <c r="B109" s="36">
        <v>42</v>
      </c>
      <c r="C109" s="37">
        <f t="shared" si="3"/>
        <v>1</v>
      </c>
      <c r="D109" s="21" t="s">
        <v>140</v>
      </c>
      <c r="F109" s="38" t="s">
        <v>140</v>
      </c>
      <c r="G109" s="39">
        <v>6070</v>
      </c>
      <c r="H109" s="40"/>
      <c r="I109" s="21" t="s">
        <v>101</v>
      </c>
      <c r="J109" s="35" t="s">
        <v>343</v>
      </c>
      <c r="K109" s="41"/>
      <c r="M109" s="35" t="str">
        <f>IF(ISNA(VLOOKUP(F109,#REF!,1,FALSE)),"","LDC")</f>
        <v>LDC</v>
      </c>
      <c r="N109" s="21" t="str">
        <f>IF(ISNA(VLOOKUP(F109,#REF!,1,FALSE)),"","SIDS")</f>
        <v>SIDS</v>
      </c>
      <c r="O109" s="35" t="str">
        <f>IF(ISNA(VLOOKUP(F109,#REF!,1,FALSE)),"","LLDC")</f>
        <v>LLDC</v>
      </c>
      <c r="P109" s="21" t="str">
        <f t="shared" si="4"/>
        <v/>
      </c>
      <c r="Q109" s="41"/>
      <c r="R109" s="41"/>
      <c r="S109" s="21" t="s">
        <v>48</v>
      </c>
      <c r="T109" s="37">
        <f t="shared" si="5"/>
        <v>1</v>
      </c>
      <c r="U109" s="42" t="s">
        <v>140</v>
      </c>
      <c r="V109" s="43">
        <v>9560</v>
      </c>
      <c r="W109" s="43"/>
    </row>
    <row r="110" spans="1:23" s="21" customFormat="1" ht="11.25" customHeight="1" x14ac:dyDescent="0.2">
      <c r="B110" s="48">
        <v>181</v>
      </c>
      <c r="C110" s="37">
        <f t="shared" si="3"/>
        <v>1</v>
      </c>
      <c r="D110" s="21" t="s">
        <v>141</v>
      </c>
      <c r="F110" s="38" t="s">
        <v>141</v>
      </c>
      <c r="G110" s="39">
        <v>6070</v>
      </c>
      <c r="H110" s="40"/>
      <c r="I110" s="21" t="s">
        <v>101</v>
      </c>
      <c r="J110" s="35" t="s">
        <v>343</v>
      </c>
      <c r="M110" s="35" t="str">
        <f>IF(ISNA(VLOOKUP(F110,#REF!,1,FALSE)),"","LDC")</f>
        <v>LDC</v>
      </c>
      <c r="N110" s="21" t="str">
        <f>IF(ISNA(VLOOKUP(F110,#REF!,1,FALSE)),"","SIDS")</f>
        <v>SIDS</v>
      </c>
      <c r="O110" s="35" t="str">
        <f>IF(ISNA(VLOOKUP(F110,#REF!,1,FALSE)),"","LLDC")</f>
        <v>LLDC</v>
      </c>
      <c r="P110" s="21" t="str">
        <f t="shared" si="4"/>
        <v/>
      </c>
      <c r="Q110" s="41"/>
      <c r="R110" s="41"/>
      <c r="S110" s="21" t="s">
        <v>133</v>
      </c>
      <c r="T110" s="37">
        <f t="shared" si="5"/>
        <v>1</v>
      </c>
      <c r="U110" s="42" t="s">
        <v>141</v>
      </c>
      <c r="V110" s="43">
        <v>10440</v>
      </c>
      <c r="W110" s="43"/>
    </row>
    <row r="111" spans="1:23" s="21" customFormat="1" ht="11.25" customHeight="1" x14ac:dyDescent="0.2">
      <c r="A111" s="41"/>
      <c r="B111" s="36">
        <v>18</v>
      </c>
      <c r="C111" s="37">
        <f t="shared" si="3"/>
        <v>1</v>
      </c>
      <c r="D111" s="21" t="s">
        <v>142</v>
      </c>
      <c r="F111" s="38" t="s">
        <v>142</v>
      </c>
      <c r="G111" s="39">
        <v>5830</v>
      </c>
      <c r="H111" s="40"/>
      <c r="I111" s="21" t="s">
        <v>106</v>
      </c>
      <c r="J111" s="35" t="s">
        <v>343</v>
      </c>
      <c r="K111" s="41"/>
      <c r="M111" s="35" t="str">
        <f>IF(ISNA(VLOOKUP(F111,#REF!,1,FALSE)),"","LDC")</f>
        <v>LDC</v>
      </c>
      <c r="N111" s="21" t="str">
        <f>IF(ISNA(VLOOKUP(F111,#REF!,1,FALSE)),"","SIDS")</f>
        <v>SIDS</v>
      </c>
      <c r="O111" s="35" t="str">
        <f>IF(ISNA(VLOOKUP(F111,#REF!,1,FALSE)),"","LLDC")</f>
        <v>LLDC</v>
      </c>
      <c r="P111" s="21" t="str">
        <f t="shared" si="4"/>
        <v/>
      </c>
      <c r="Q111" s="41"/>
      <c r="R111" s="41"/>
      <c r="S111" s="21" t="s">
        <v>48</v>
      </c>
      <c r="T111" s="37">
        <f t="shared" si="5"/>
        <v>1</v>
      </c>
      <c r="U111" s="42" t="s">
        <v>142</v>
      </c>
      <c r="V111" s="43">
        <v>14460</v>
      </c>
      <c r="W111" s="43"/>
    </row>
    <row r="112" spans="1:23" s="21" customFormat="1" ht="11.25" customHeight="1" x14ac:dyDescent="0.2">
      <c r="B112" s="36">
        <v>120</v>
      </c>
      <c r="C112" s="37">
        <f t="shared" si="3"/>
        <v>1</v>
      </c>
      <c r="D112" s="21" t="s">
        <v>143</v>
      </c>
      <c r="F112" s="38" t="s">
        <v>143</v>
      </c>
      <c r="G112" s="39">
        <v>5720</v>
      </c>
      <c r="H112" s="40"/>
      <c r="I112" s="21" t="s">
        <v>144</v>
      </c>
      <c r="J112" s="35" t="s">
        <v>343</v>
      </c>
      <c r="M112" s="35" t="str">
        <f>IF(ISNA(VLOOKUP(F112,#REF!,1,FALSE)),"","LDC")</f>
        <v>LDC</v>
      </c>
      <c r="N112" s="21" t="str">
        <f>IF(ISNA(VLOOKUP(F112,#REF!,1,FALSE)),"","SIDS")</f>
        <v>SIDS</v>
      </c>
      <c r="O112" s="35" t="str">
        <f>IF(ISNA(VLOOKUP(F112,#REF!,1,FALSE)),"","LLDC")</f>
        <v>LLDC</v>
      </c>
      <c r="P112" s="21" t="str">
        <f t="shared" si="4"/>
        <v/>
      </c>
      <c r="R112" s="41"/>
      <c r="S112" s="21" t="s">
        <v>145</v>
      </c>
      <c r="T112" s="37">
        <f t="shared" si="5"/>
        <v>1</v>
      </c>
      <c r="U112" s="42" t="s">
        <v>143</v>
      </c>
      <c r="V112" s="43">
        <v>7430</v>
      </c>
      <c r="W112" s="46" t="s">
        <v>24</v>
      </c>
    </row>
    <row r="113" spans="1:23" s="21" customFormat="1" ht="11.25" customHeight="1" x14ac:dyDescent="0.2">
      <c r="B113" s="36">
        <v>165</v>
      </c>
      <c r="C113" s="37">
        <f t="shared" si="3"/>
        <v>1</v>
      </c>
      <c r="D113" s="21" t="s">
        <v>146</v>
      </c>
      <c r="F113" s="38" t="s">
        <v>146</v>
      </c>
      <c r="G113" s="39">
        <v>5690</v>
      </c>
      <c r="H113" s="40"/>
      <c r="I113" s="21" t="s">
        <v>106</v>
      </c>
      <c r="J113" s="35" t="s">
        <v>343</v>
      </c>
      <c r="M113" s="35" t="str">
        <f>IF(ISNA(VLOOKUP(F113,#REF!,1,FALSE)),"","LDC")</f>
        <v>LDC</v>
      </c>
      <c r="N113" s="21" t="str">
        <f>IF(ISNA(VLOOKUP(F113,#REF!,1,FALSE)),"","SIDS")</f>
        <v>SIDS</v>
      </c>
      <c r="O113" s="35" t="str">
        <f>IF(ISNA(VLOOKUP(F113,#REF!,1,FALSE)),"","LLDC")</f>
        <v>LLDC</v>
      </c>
      <c r="P113" s="21" t="str">
        <f t="shared" si="4"/>
        <v/>
      </c>
      <c r="Q113" s="41"/>
      <c r="R113" s="41"/>
      <c r="S113" s="21" t="s">
        <v>48</v>
      </c>
      <c r="T113" s="37">
        <f t="shared" si="5"/>
        <v>1</v>
      </c>
      <c r="U113" s="55" t="s">
        <v>146</v>
      </c>
      <c r="V113" s="43">
        <v>11550</v>
      </c>
      <c r="W113" s="43"/>
    </row>
    <row r="114" spans="1:23" s="21" customFormat="1" ht="11.25" customHeight="1" x14ac:dyDescent="0.2">
      <c r="A114" s="41"/>
      <c r="B114" s="48">
        <v>13</v>
      </c>
      <c r="C114" s="37">
        <f t="shared" si="3"/>
        <v>1</v>
      </c>
      <c r="D114" s="21" t="s">
        <v>147</v>
      </c>
      <c r="F114" s="38" t="s">
        <v>147</v>
      </c>
      <c r="G114" s="39">
        <v>5290</v>
      </c>
      <c r="H114" s="40"/>
      <c r="I114" s="21" t="s">
        <v>106</v>
      </c>
      <c r="J114" s="35" t="s">
        <v>343</v>
      </c>
      <c r="K114" s="41"/>
      <c r="M114" s="35" t="str">
        <f>IF(ISNA(VLOOKUP(F114,#REF!,1,FALSE)),"","LDC")</f>
        <v>LDC</v>
      </c>
      <c r="N114" s="21" t="str">
        <f>IF(ISNA(VLOOKUP(F114,#REF!,1,FALSE)),"","SIDS")</f>
        <v>SIDS</v>
      </c>
      <c r="O114" s="35" t="str">
        <f>IF(ISNA(VLOOKUP(F114,#REF!,1,FALSE)),"","LLDC")</f>
        <v>LLDC</v>
      </c>
      <c r="P114" s="21" t="str">
        <f t="shared" si="4"/>
        <v/>
      </c>
      <c r="Q114" s="41"/>
      <c r="R114" s="41"/>
      <c r="S114" s="21" t="s">
        <v>48</v>
      </c>
      <c r="T114" s="37">
        <f t="shared" si="5"/>
        <v>1</v>
      </c>
      <c r="U114" s="42" t="s">
        <v>147</v>
      </c>
      <c r="V114" s="43">
        <v>8950</v>
      </c>
      <c r="W114" s="43"/>
    </row>
    <row r="115" spans="1:23" s="21" customFormat="1" ht="11.25" customHeight="1" x14ac:dyDescent="0.2">
      <c r="A115" s="41"/>
      <c r="B115" s="36">
        <v>56</v>
      </c>
      <c r="C115" s="37">
        <f t="shared" si="3"/>
        <v>1</v>
      </c>
      <c r="D115" s="21" t="s">
        <v>148</v>
      </c>
      <c r="F115" s="38" t="s">
        <v>148</v>
      </c>
      <c r="G115" s="39">
        <v>5240</v>
      </c>
      <c r="H115" s="40"/>
      <c r="I115" s="21" t="s">
        <v>101</v>
      </c>
      <c r="J115" s="35" t="s">
        <v>343</v>
      </c>
      <c r="K115" s="41"/>
      <c r="M115" s="35" t="str">
        <f>IF(ISNA(VLOOKUP(F115,#REF!,1,FALSE)),"","LDC")</f>
        <v>LDC</v>
      </c>
      <c r="N115" s="21" t="str">
        <f>IF(ISNA(VLOOKUP(F115,#REF!,1,FALSE)),"","SIDS")</f>
        <v>SIDS</v>
      </c>
      <c r="O115" s="35" t="str">
        <f>IF(ISNA(VLOOKUP(F115,#REF!,1,FALSE)),"","LLDC")</f>
        <v>LLDC</v>
      </c>
      <c r="P115" s="21" t="str">
        <f t="shared" si="4"/>
        <v/>
      </c>
      <c r="Q115" s="41"/>
      <c r="R115" s="41"/>
      <c r="S115" s="21" t="s">
        <v>48</v>
      </c>
      <c r="T115" s="37">
        <f t="shared" si="5"/>
        <v>1</v>
      </c>
      <c r="U115" s="42" t="s">
        <v>148</v>
      </c>
      <c r="V115" s="43">
        <v>9420</v>
      </c>
      <c r="W115" s="46" t="s">
        <v>24</v>
      </c>
    </row>
    <row r="116" spans="1:23" s="21" customFormat="1" ht="11.25" customHeight="1" x14ac:dyDescent="0.2">
      <c r="B116" s="48">
        <v>151</v>
      </c>
      <c r="C116" s="37">
        <f t="shared" si="3"/>
        <v>1</v>
      </c>
      <c r="D116" s="21" t="s">
        <v>149</v>
      </c>
      <c r="F116" s="38" t="s">
        <v>149</v>
      </c>
      <c r="G116" s="39">
        <v>5150</v>
      </c>
      <c r="H116" s="40"/>
      <c r="I116" s="21" t="s">
        <v>101</v>
      </c>
      <c r="J116" s="35" t="s">
        <v>343</v>
      </c>
      <c r="M116" s="35" t="str">
        <f>IF(ISNA(VLOOKUP(F116,#REF!,1,FALSE)),"","LDC")</f>
        <v>LDC</v>
      </c>
      <c r="N116" s="21" t="str">
        <f>IF(ISNA(VLOOKUP(F116,#REF!,1,FALSE)),"","SIDS")</f>
        <v>SIDS</v>
      </c>
      <c r="O116" s="35" t="str">
        <f>IF(ISNA(VLOOKUP(F116,#REF!,1,FALSE)),"","LLDC")</f>
        <v>LLDC</v>
      </c>
      <c r="P116" s="21" t="str">
        <f t="shared" si="4"/>
        <v/>
      </c>
      <c r="Q116" s="41"/>
      <c r="R116" s="41"/>
      <c r="S116" s="21" t="s">
        <v>48</v>
      </c>
      <c r="T116" s="37">
        <f t="shared" si="5"/>
        <v>1</v>
      </c>
      <c r="U116" s="42" t="s">
        <v>149</v>
      </c>
      <c r="V116" s="43">
        <v>9440</v>
      </c>
      <c r="W116" s="43"/>
    </row>
    <row r="117" spans="1:23" s="21" customFormat="1" ht="11.25" customHeight="1" x14ac:dyDescent="0.2">
      <c r="B117" s="48">
        <v>199</v>
      </c>
      <c r="C117" s="37">
        <f t="shared" si="3"/>
        <v>1</v>
      </c>
      <c r="D117" s="21" t="s">
        <v>150</v>
      </c>
      <c r="F117" s="38" t="s">
        <v>150</v>
      </c>
      <c r="G117" s="39">
        <v>4950</v>
      </c>
      <c r="H117" s="40"/>
      <c r="I117" s="21" t="s">
        <v>123</v>
      </c>
      <c r="J117" s="58" t="s">
        <v>343</v>
      </c>
      <c r="M117" s="35" t="str">
        <f>IF(ISNA(VLOOKUP(F117,#REF!,1,FALSE)),"","LDC")</f>
        <v>LDC</v>
      </c>
      <c r="N117" s="21" t="str">
        <f>IF(ISNA(VLOOKUP(F117,#REF!,1,FALSE)),"","SIDS")</f>
        <v>SIDS</v>
      </c>
      <c r="O117" s="35" t="str">
        <f>IF(ISNA(VLOOKUP(F117,#REF!,1,FALSE)),"","LLDC")</f>
        <v>LLDC</v>
      </c>
      <c r="P117" s="21" t="str">
        <f t="shared" si="4"/>
        <v/>
      </c>
      <c r="Q117" s="41"/>
      <c r="R117" s="41"/>
      <c r="S117" s="60" t="s">
        <v>145</v>
      </c>
      <c r="T117" s="37">
        <f t="shared" si="5"/>
        <v>1</v>
      </c>
      <c r="U117" s="55" t="s">
        <v>150</v>
      </c>
      <c r="V117" s="43" t="s">
        <v>17</v>
      </c>
      <c r="W117" s="43"/>
    </row>
    <row r="118" spans="1:23" s="21" customFormat="1" ht="11.25" customHeight="1" x14ac:dyDescent="0.2">
      <c r="A118" s="41"/>
      <c r="B118" s="36">
        <v>41</v>
      </c>
      <c r="C118" s="37">
        <f t="shared" si="3"/>
        <v>1</v>
      </c>
      <c r="D118" s="21" t="s">
        <v>151</v>
      </c>
      <c r="F118" s="44" t="s">
        <v>151</v>
      </c>
      <c r="G118" s="49">
        <v>4940</v>
      </c>
      <c r="H118" s="40"/>
      <c r="I118" s="21" t="s">
        <v>123</v>
      </c>
      <c r="J118" s="35" t="s">
        <v>343</v>
      </c>
      <c r="K118" s="41"/>
      <c r="M118" s="35" t="str">
        <f>IF(ISNA(VLOOKUP(F118,#REF!,1,FALSE)),"","LDC")</f>
        <v>LDC</v>
      </c>
      <c r="N118" s="21" t="str">
        <f>IF(ISNA(VLOOKUP(F118,#REF!,1,FALSE)),"","SIDS")</f>
        <v>SIDS</v>
      </c>
      <c r="O118" s="35" t="str">
        <f>IF(ISNA(VLOOKUP(F118,#REF!,1,FALSE)),"","LLDC")</f>
        <v>LLDC</v>
      </c>
      <c r="P118" s="21" t="str">
        <f t="shared" si="4"/>
        <v/>
      </c>
      <c r="Q118" s="41"/>
      <c r="R118" s="41"/>
      <c r="S118" s="21" t="s">
        <v>48</v>
      </c>
      <c r="T118" s="37">
        <f t="shared" si="5"/>
        <v>1</v>
      </c>
      <c r="U118" s="42" t="s">
        <v>151</v>
      </c>
      <c r="V118" s="43">
        <v>8390</v>
      </c>
      <c r="W118" s="47" t="s">
        <v>24</v>
      </c>
    </row>
    <row r="119" spans="1:23" s="21" customFormat="1" ht="11.25" customHeight="1" x14ac:dyDescent="0.2">
      <c r="B119" s="36">
        <v>116</v>
      </c>
      <c r="C119" s="37">
        <f t="shared" si="3"/>
        <v>1</v>
      </c>
      <c r="D119" s="21" t="s">
        <v>152</v>
      </c>
      <c r="F119" s="38" t="s">
        <v>152</v>
      </c>
      <c r="G119" s="39">
        <v>4810</v>
      </c>
      <c r="H119" s="40"/>
      <c r="I119" s="21" t="s">
        <v>106</v>
      </c>
      <c r="J119" s="35" t="s">
        <v>343</v>
      </c>
      <c r="M119" s="35" t="str">
        <f>IF(ISNA(VLOOKUP(F119,#REF!,1,FALSE)),"","LDC")</f>
        <v>LDC</v>
      </c>
      <c r="N119" s="21" t="str">
        <f>IF(ISNA(VLOOKUP(F119,#REF!,1,FALSE)),"","SIDS")</f>
        <v>SIDS</v>
      </c>
      <c r="O119" s="35" t="str">
        <f>IF(ISNA(VLOOKUP(F119,#REF!,1,FALSE)),"","LLDC")</f>
        <v>LLDC</v>
      </c>
      <c r="P119" s="21" t="str">
        <f t="shared" si="4"/>
        <v/>
      </c>
      <c r="R119" s="41"/>
      <c r="S119" s="21" t="s">
        <v>48</v>
      </c>
      <c r="T119" s="37">
        <f t="shared" si="5"/>
        <v>1</v>
      </c>
      <c r="U119" s="42" t="s">
        <v>152</v>
      </c>
      <c r="V119" s="43">
        <v>11370</v>
      </c>
      <c r="W119" s="43"/>
    </row>
    <row r="120" spans="1:23" s="21" customFormat="1" ht="11.25" customHeight="1" x14ac:dyDescent="0.2">
      <c r="B120" s="36">
        <v>197</v>
      </c>
      <c r="C120" s="37">
        <f t="shared" si="3"/>
        <v>1</v>
      </c>
      <c r="D120" s="21" t="s">
        <v>153</v>
      </c>
      <c r="F120" s="38" t="s">
        <v>153</v>
      </c>
      <c r="G120" s="39">
        <v>4800</v>
      </c>
      <c r="H120" s="40"/>
      <c r="I120" s="21" t="s">
        <v>106</v>
      </c>
      <c r="J120" s="58" t="s">
        <v>343</v>
      </c>
      <c r="M120" s="35" t="str">
        <f>IF(ISNA(VLOOKUP(F120,#REF!,1,FALSE)),"","LDC")</f>
        <v>LDC</v>
      </c>
      <c r="N120" s="21" t="str">
        <f>IF(ISNA(VLOOKUP(F120,#REF!,1,FALSE)),"","SIDS")</f>
        <v>SIDS</v>
      </c>
      <c r="O120" s="35" t="str">
        <f>IF(ISNA(VLOOKUP(F120,#REF!,1,FALSE)),"","LLDC")</f>
        <v>LLDC</v>
      </c>
      <c r="P120" s="21" t="str">
        <f t="shared" si="4"/>
        <v/>
      </c>
      <c r="Q120" s="41"/>
      <c r="R120" s="41"/>
      <c r="S120" s="21" t="s">
        <v>48</v>
      </c>
      <c r="T120" s="37">
        <f t="shared" si="5"/>
        <v>1</v>
      </c>
      <c r="U120" s="42" t="s">
        <v>153</v>
      </c>
      <c r="V120" s="43">
        <v>8690</v>
      </c>
      <c r="W120" s="43"/>
    </row>
    <row r="121" spans="1:23" s="21" customFormat="1" ht="11.25" customHeight="1" x14ac:dyDescent="0.2">
      <c r="A121" s="41"/>
      <c r="B121" s="48">
        <v>25</v>
      </c>
      <c r="C121" s="37">
        <f t="shared" si="3"/>
        <v>1</v>
      </c>
      <c r="D121" s="21" t="s">
        <v>333</v>
      </c>
      <c r="F121" s="38" t="s">
        <v>333</v>
      </c>
      <c r="G121" s="39">
        <v>4780</v>
      </c>
      <c r="H121" s="40"/>
      <c r="I121" s="21" t="s">
        <v>106</v>
      </c>
      <c r="J121" s="35" t="s">
        <v>343</v>
      </c>
      <c r="K121" s="41"/>
      <c r="M121" s="35" t="str">
        <f>IF(ISNA(VLOOKUP(F121,#REF!,1,FALSE)),"","LDC")</f>
        <v>LDC</v>
      </c>
      <c r="N121" s="21" t="str">
        <f>IF(ISNA(VLOOKUP(F121,#REF!,1,FALSE)),"","SIDS")</f>
        <v>SIDS</v>
      </c>
      <c r="O121" s="35" t="str">
        <f>IF(ISNA(VLOOKUP(F121,#REF!,1,FALSE)),"","LLDC")</f>
        <v>LLDC</v>
      </c>
      <c r="P121" s="21" t="str">
        <f t="shared" si="4"/>
        <v/>
      </c>
      <c r="Q121" s="41"/>
      <c r="R121" s="41"/>
      <c r="S121" s="21" t="s">
        <v>133</v>
      </c>
      <c r="T121" s="37">
        <f t="shared" si="5"/>
        <v>1</v>
      </c>
      <c r="U121" s="42" t="s">
        <v>333</v>
      </c>
      <c r="V121" s="43">
        <v>9190</v>
      </c>
      <c r="W121" s="43"/>
    </row>
    <row r="122" spans="1:23" s="21" customFormat="1" ht="11.25" customHeight="1" x14ac:dyDescent="0.2">
      <c r="B122" s="36">
        <v>135</v>
      </c>
      <c r="C122" s="37">
        <f t="shared" si="3"/>
        <v>1</v>
      </c>
      <c r="D122" s="21" t="s">
        <v>154</v>
      </c>
      <c r="F122" s="38" t="s">
        <v>154</v>
      </c>
      <c r="G122" s="39">
        <v>4700</v>
      </c>
      <c r="H122" s="40"/>
      <c r="I122" s="21" t="s">
        <v>114</v>
      </c>
      <c r="J122" s="35" t="s">
        <v>343</v>
      </c>
      <c r="M122" s="35" t="str">
        <f>IF(ISNA(VLOOKUP(F122,#REF!,1,FALSE)),"","LDC")</f>
        <v>LDC</v>
      </c>
      <c r="N122" s="21" t="str">
        <f>IF(ISNA(VLOOKUP(F122,#REF!,1,FALSE)),"","SIDS")</f>
        <v>SIDS</v>
      </c>
      <c r="O122" s="35" t="str">
        <f>IF(ISNA(VLOOKUP(F122,#REF!,1,FALSE)),"","LLDC")</f>
        <v>LLDC</v>
      </c>
      <c r="P122" s="21" t="str">
        <f t="shared" si="4"/>
        <v/>
      </c>
      <c r="R122" s="41"/>
      <c r="S122" s="21" t="s">
        <v>48</v>
      </c>
      <c r="T122" s="37">
        <f t="shared" si="5"/>
        <v>1</v>
      </c>
      <c r="U122" s="42" t="s">
        <v>154</v>
      </c>
      <c r="V122" s="43">
        <v>6520</v>
      </c>
      <c r="W122" s="43"/>
    </row>
    <row r="123" spans="1:23" s="21" customFormat="1" ht="11.25" customHeight="1" x14ac:dyDescent="0.2">
      <c r="B123" s="36">
        <v>89</v>
      </c>
      <c r="C123" s="37">
        <f t="shared" si="3"/>
        <v>1</v>
      </c>
      <c r="D123" s="21" t="s">
        <v>337</v>
      </c>
      <c r="F123" s="38" t="s">
        <v>337</v>
      </c>
      <c r="G123" s="50">
        <v>4520</v>
      </c>
      <c r="H123" s="53" t="s">
        <v>28</v>
      </c>
      <c r="I123" s="21" t="s">
        <v>109</v>
      </c>
      <c r="J123" s="35" t="s">
        <v>343</v>
      </c>
      <c r="M123" s="35" t="str">
        <f>IF(ISNA(VLOOKUP(F123,#REF!,1,FALSE)),"","LDC")</f>
        <v>LDC</v>
      </c>
      <c r="N123" s="21" t="str">
        <f>IF(ISNA(VLOOKUP(F123,#REF!,1,FALSE)),"","SIDS")</f>
        <v>SIDS</v>
      </c>
      <c r="O123" s="35" t="str">
        <f>IF(ISNA(VLOOKUP(F123,#REF!,1,FALSE)),"","LLDC")</f>
        <v>LLDC</v>
      </c>
      <c r="P123" s="21" t="str">
        <f t="shared" si="4"/>
        <v/>
      </c>
      <c r="R123" s="41"/>
      <c r="S123" s="21" t="s">
        <v>48</v>
      </c>
      <c r="T123" s="37">
        <f t="shared" si="5"/>
        <v>1</v>
      </c>
      <c r="U123" s="42" t="s">
        <v>337</v>
      </c>
      <c r="V123" s="52">
        <v>11420</v>
      </c>
      <c r="W123" s="43"/>
    </row>
    <row r="124" spans="1:23" s="21" customFormat="1" ht="11.25" customHeight="1" x14ac:dyDescent="0.2">
      <c r="B124" s="36">
        <v>3</v>
      </c>
      <c r="C124" s="37">
        <f t="shared" si="3"/>
        <v>1</v>
      </c>
      <c r="D124" s="21" t="s">
        <v>155</v>
      </c>
      <c r="F124" s="38" t="s">
        <v>155</v>
      </c>
      <c r="G124" s="39">
        <v>4470</v>
      </c>
      <c r="H124" s="40"/>
      <c r="I124" s="21" t="s">
        <v>109</v>
      </c>
      <c r="J124" s="35" t="s">
        <v>343</v>
      </c>
      <c r="M124" s="35" t="str">
        <f>IF(ISNA(VLOOKUP(F124,#REF!,1,FALSE)),"","LDC")</f>
        <v>LDC</v>
      </c>
      <c r="N124" s="21" t="str">
        <f>IF(ISNA(VLOOKUP(F124,#REF!,1,FALSE)),"","SIDS")</f>
        <v>SIDS</v>
      </c>
      <c r="O124" s="35" t="str">
        <f>IF(ISNA(VLOOKUP(F124,#REF!,1,FALSE)),"","LLDC")</f>
        <v>LLDC</v>
      </c>
      <c r="P124" s="21" t="str">
        <f t="shared" si="4"/>
        <v/>
      </c>
      <c r="R124" s="41"/>
      <c r="S124" s="21" t="s">
        <v>48</v>
      </c>
      <c r="T124" s="37">
        <f t="shared" si="5"/>
        <v>1</v>
      </c>
      <c r="U124" s="42" t="s">
        <v>155</v>
      </c>
      <c r="V124" s="43">
        <v>8310</v>
      </c>
      <c r="W124" s="43"/>
    </row>
    <row r="125" spans="1:23" s="21" customFormat="1" ht="11.25" customHeight="1" x14ac:dyDescent="0.2">
      <c r="B125" s="48">
        <v>190</v>
      </c>
      <c r="C125" s="37">
        <f t="shared" si="3"/>
        <v>1</v>
      </c>
      <c r="D125" s="21" t="s">
        <v>156</v>
      </c>
      <c r="F125" s="38" t="s">
        <v>156</v>
      </c>
      <c r="G125" s="39">
        <v>4440</v>
      </c>
      <c r="H125" s="40"/>
      <c r="I125" s="21" t="s">
        <v>123</v>
      </c>
      <c r="J125" s="35" t="s">
        <v>343</v>
      </c>
      <c r="M125" s="35" t="str">
        <f>IF(ISNA(VLOOKUP(F125,#REF!,1,FALSE)),"","LDC")</f>
        <v>LDC</v>
      </c>
      <c r="N125" s="21" t="str">
        <f>IF(ISNA(VLOOKUP(F125,#REF!,1,FALSE)),"","SIDS")</f>
        <v>SIDS</v>
      </c>
      <c r="O125" s="35" t="str">
        <f>IF(ISNA(VLOOKUP(F125,#REF!,1,FALSE)),"","LLDC")</f>
        <v>LLDC</v>
      </c>
      <c r="P125" s="21" t="str">
        <f t="shared" si="4"/>
        <v/>
      </c>
      <c r="Q125" s="41"/>
      <c r="R125" s="41"/>
      <c r="S125" s="21" t="s">
        <v>48</v>
      </c>
      <c r="T125" s="37">
        <f t="shared" si="5"/>
        <v>1</v>
      </c>
      <c r="U125" s="42" t="s">
        <v>156</v>
      </c>
      <c r="V125" s="43">
        <v>8360</v>
      </c>
      <c r="W125" s="43"/>
    </row>
    <row r="126" spans="1:23" s="21" customFormat="1" ht="11.25" customHeight="1" x14ac:dyDescent="0.2">
      <c r="B126" s="48">
        <v>97</v>
      </c>
      <c r="C126" s="37">
        <f t="shared" si="3"/>
        <v>1</v>
      </c>
      <c r="D126" s="21" t="s">
        <v>157</v>
      </c>
      <c r="F126" s="38" t="s">
        <v>157</v>
      </c>
      <c r="G126" s="39">
        <v>4380</v>
      </c>
      <c r="H126" s="40"/>
      <c r="I126" s="21" t="s">
        <v>109</v>
      </c>
      <c r="J126" s="35" t="s">
        <v>343</v>
      </c>
      <c r="M126" s="35" t="str">
        <f>IF(ISNA(VLOOKUP(F126,#REF!,1,FALSE)),"","LDC")</f>
        <v>LDC</v>
      </c>
      <c r="N126" s="21" t="str">
        <f>IF(ISNA(VLOOKUP(F126,#REF!,1,FALSE)),"","SIDS")</f>
        <v>SIDS</v>
      </c>
      <c r="O126" s="35" t="str">
        <f>IF(ISNA(VLOOKUP(F126,#REF!,1,FALSE)),"","LLDC")</f>
        <v>LLDC</v>
      </c>
      <c r="P126" s="21" t="str">
        <f t="shared" si="4"/>
        <v/>
      </c>
      <c r="R126" s="41"/>
      <c r="S126" s="21" t="s">
        <v>48</v>
      </c>
      <c r="T126" s="37">
        <f t="shared" si="5"/>
        <v>1</v>
      </c>
      <c r="U126" s="42" t="s">
        <v>157</v>
      </c>
      <c r="V126" s="43">
        <v>5930</v>
      </c>
      <c r="W126" s="43"/>
    </row>
    <row r="127" spans="1:23" s="21" customFormat="1" ht="11.25" customHeight="1" x14ac:dyDescent="0.2">
      <c r="A127" s="41"/>
      <c r="B127" s="36">
        <v>57</v>
      </c>
      <c r="C127" s="37">
        <f t="shared" si="3"/>
        <v>1</v>
      </c>
      <c r="D127" s="21" t="s">
        <v>158</v>
      </c>
      <c r="F127" s="38" t="s">
        <v>158</v>
      </c>
      <c r="G127" s="39">
        <v>4200</v>
      </c>
      <c r="H127" s="40"/>
      <c r="I127" s="21" t="s">
        <v>101</v>
      </c>
      <c r="J127" s="35" t="s">
        <v>343</v>
      </c>
      <c r="K127" s="41"/>
      <c r="M127" s="35" t="str">
        <f>IF(ISNA(VLOOKUP(F127,#REF!,1,FALSE)),"","LDC")</f>
        <v>LDC</v>
      </c>
      <c r="N127" s="21" t="str">
        <f>IF(ISNA(VLOOKUP(F127,#REF!,1,FALSE)),"","SIDS")</f>
        <v>SIDS</v>
      </c>
      <c r="O127" s="35" t="str">
        <f>IF(ISNA(VLOOKUP(F127,#REF!,1,FALSE)),"","LLDC")</f>
        <v>LLDC</v>
      </c>
      <c r="P127" s="21" t="str">
        <f t="shared" si="4"/>
        <v/>
      </c>
      <c r="Q127" s="41"/>
      <c r="R127" s="41"/>
      <c r="S127" s="21" t="s">
        <v>48</v>
      </c>
      <c r="T127" s="37">
        <f t="shared" si="5"/>
        <v>1</v>
      </c>
      <c r="U127" s="42" t="s">
        <v>158</v>
      </c>
      <c r="V127" s="43">
        <v>8510</v>
      </c>
      <c r="W127" s="43"/>
    </row>
    <row r="128" spans="1:23" s="21" customFormat="1" ht="11.25" customHeight="1" x14ac:dyDescent="0.2">
      <c r="B128" s="36">
        <v>195</v>
      </c>
      <c r="C128" s="37">
        <f t="shared" si="3"/>
        <v>1</v>
      </c>
      <c r="D128" s="21" t="s">
        <v>159</v>
      </c>
      <c r="F128" s="38" t="s">
        <v>159</v>
      </c>
      <c r="G128" s="39">
        <v>4020</v>
      </c>
      <c r="H128" s="40"/>
      <c r="I128" s="21" t="s">
        <v>109</v>
      </c>
      <c r="J128" s="35" t="s">
        <v>343</v>
      </c>
      <c r="M128" s="35" t="str">
        <f>IF(ISNA(VLOOKUP(F128,#REF!,1,FALSE)),"","LDC")</f>
        <v>LDC</v>
      </c>
      <c r="N128" s="21" t="str">
        <f>IF(ISNA(VLOOKUP(F128,#REF!,1,FALSE)),"","SIDS")</f>
        <v>SIDS</v>
      </c>
      <c r="O128" s="35" t="str">
        <f>IF(ISNA(VLOOKUP(F128,#REF!,1,FALSE)),"","LLDC")</f>
        <v>LLDC</v>
      </c>
      <c r="P128" s="21" t="str">
        <f t="shared" si="4"/>
        <v/>
      </c>
      <c r="Q128" s="41"/>
      <c r="R128" s="41"/>
      <c r="S128" s="21" t="s">
        <v>48</v>
      </c>
      <c r="T128" s="37">
        <f t="shared" si="5"/>
        <v>1</v>
      </c>
      <c r="U128" s="42" t="s">
        <v>159</v>
      </c>
      <c r="V128" s="43">
        <v>8850</v>
      </c>
      <c r="W128" s="43"/>
    </row>
    <row r="129" spans="1:23" s="21" customFormat="1" ht="11.25" customHeight="1" x14ac:dyDescent="0.2">
      <c r="A129" s="41"/>
      <c r="B129" s="36">
        <v>6</v>
      </c>
      <c r="C129" s="37">
        <f t="shared" si="3"/>
        <v>1</v>
      </c>
      <c r="D129" s="21" t="s">
        <v>160</v>
      </c>
      <c r="F129" s="38" t="s">
        <v>160</v>
      </c>
      <c r="G129" s="39">
        <v>3830</v>
      </c>
      <c r="H129" s="40"/>
      <c r="I129" s="21" t="s">
        <v>114</v>
      </c>
      <c r="J129" s="58" t="s">
        <v>343</v>
      </c>
      <c r="K129" s="41"/>
      <c r="M129" s="35" t="str">
        <f>IF(ISNA(VLOOKUP(F129,#REF!,1,FALSE)),"","LDC")</f>
        <v>LDC</v>
      </c>
      <c r="N129" s="21" t="str">
        <f>IF(ISNA(VLOOKUP(F129,#REF!,1,FALSE)),"","SIDS")</f>
        <v>SIDS</v>
      </c>
      <c r="O129" s="35" t="str">
        <f>IF(ISNA(VLOOKUP(F129,#REF!,1,FALSE)),"","LLDC")</f>
        <v>LLDC</v>
      </c>
      <c r="P129" s="21" t="str">
        <f t="shared" si="4"/>
        <v/>
      </c>
      <c r="Q129" s="41"/>
      <c r="R129" s="41"/>
      <c r="S129" s="21" t="s">
        <v>145</v>
      </c>
      <c r="T129" s="37">
        <f t="shared" si="5"/>
        <v>1</v>
      </c>
      <c r="U129" s="42" t="s">
        <v>160</v>
      </c>
      <c r="V129" s="43">
        <v>5230</v>
      </c>
      <c r="W129" s="46" t="s">
        <v>28</v>
      </c>
    </row>
    <row r="130" spans="1:23" s="21" customFormat="1" ht="11.25" customHeight="1" x14ac:dyDescent="0.2">
      <c r="B130" s="48">
        <v>4</v>
      </c>
      <c r="C130" s="37">
        <f t="shared" si="3"/>
        <v>1</v>
      </c>
      <c r="D130" s="21" t="s">
        <v>161</v>
      </c>
      <c r="F130" s="56" t="s">
        <v>161</v>
      </c>
      <c r="G130" s="56"/>
      <c r="H130" s="51"/>
      <c r="I130" s="21" t="s">
        <v>123</v>
      </c>
      <c r="J130" s="35" t="s">
        <v>343</v>
      </c>
      <c r="M130" s="35" t="str">
        <f>IF(ISNA(VLOOKUP(F130,#REF!,1,FALSE)),"","LDC")</f>
        <v>LDC</v>
      </c>
      <c r="N130" s="21" t="str">
        <f>IF(ISNA(VLOOKUP(F130,#REF!,1,FALSE)),"","SIDS")</f>
        <v>SIDS</v>
      </c>
      <c r="O130" s="35" t="str">
        <f>IF(ISNA(VLOOKUP(F130,#REF!,1,FALSE)),"","LLDC")</f>
        <v>LLDC</v>
      </c>
      <c r="P130" s="21" t="str">
        <f t="shared" si="4"/>
        <v/>
      </c>
      <c r="R130" s="41"/>
      <c r="S130" s="21" t="s">
        <v>17</v>
      </c>
      <c r="T130" s="37">
        <f t="shared" si="5"/>
        <v>1</v>
      </c>
      <c r="U130" s="42" t="s">
        <v>161</v>
      </c>
      <c r="V130" s="43" t="s">
        <v>17</v>
      </c>
      <c r="W130" s="43"/>
    </row>
    <row r="131" spans="1:23" s="21" customFormat="1" ht="11.25" customHeight="1" x14ac:dyDescent="0.2">
      <c r="B131" s="48">
        <v>175</v>
      </c>
      <c r="C131" s="37">
        <f t="shared" si="3"/>
        <v>1</v>
      </c>
      <c r="D131" s="21" t="s">
        <v>162</v>
      </c>
      <c r="F131" s="38" t="s">
        <v>162</v>
      </c>
      <c r="G131" s="39" t="s">
        <v>58</v>
      </c>
      <c r="H131" s="39"/>
      <c r="I131" s="21" t="s">
        <v>114</v>
      </c>
      <c r="J131" s="58" t="s">
        <v>163</v>
      </c>
      <c r="M131" s="35" t="str">
        <f>IF(ISNA(VLOOKUP(F131,#REF!,1,FALSE)),"","LDC")</f>
        <v>LDC</v>
      </c>
      <c r="N131" s="21" t="str">
        <f>IF(ISNA(VLOOKUP(F131,#REF!,1,FALSE)),"","SIDS")</f>
        <v>SIDS</v>
      </c>
      <c r="O131" s="35" t="str">
        <f>IF(ISNA(VLOOKUP(F131,#REF!,1,FALSE)),"","LLDC")</f>
        <v>LLDC</v>
      </c>
      <c r="P131" s="21" t="str">
        <f t="shared" si="4"/>
        <v/>
      </c>
      <c r="Q131" s="41"/>
      <c r="R131" s="41"/>
      <c r="S131" s="21" t="s">
        <v>17</v>
      </c>
      <c r="T131" s="37">
        <f t="shared" si="5"/>
        <v>1</v>
      </c>
      <c r="U131" s="55" t="s">
        <v>162</v>
      </c>
      <c r="V131" s="43" t="s">
        <v>17</v>
      </c>
      <c r="W131" s="43"/>
    </row>
    <row r="132" spans="1:23" s="21" customFormat="1" ht="11.25" customHeight="1" x14ac:dyDescent="0.2">
      <c r="B132" s="48">
        <v>211</v>
      </c>
      <c r="C132" s="37">
        <f t="shared" si="3"/>
        <v>1</v>
      </c>
      <c r="D132" s="21" t="s">
        <v>348</v>
      </c>
      <c r="F132" s="38" t="s">
        <v>348</v>
      </c>
      <c r="G132" s="39" t="s">
        <v>60</v>
      </c>
      <c r="H132" s="39"/>
      <c r="I132" s="21" t="s">
        <v>109</v>
      </c>
      <c r="J132" s="35" t="s">
        <v>163</v>
      </c>
      <c r="M132" s="35" t="str">
        <f>IF(ISNA(VLOOKUP(F132,#REF!,1,FALSE)),"","LDC")</f>
        <v>LDC</v>
      </c>
      <c r="N132" s="21" t="str">
        <f>IF(ISNA(VLOOKUP(F132,#REF!,1,FALSE)),"","SIDS")</f>
        <v>SIDS</v>
      </c>
      <c r="O132" s="35" t="str">
        <f>IF(ISNA(VLOOKUP(F132,#REF!,1,FALSE)),"","LLDC")</f>
        <v>LLDC</v>
      </c>
      <c r="P132" s="21" t="str">
        <f t="shared" si="4"/>
        <v/>
      </c>
      <c r="Q132" s="41"/>
      <c r="R132" s="41"/>
      <c r="S132" s="21" t="s">
        <v>17</v>
      </c>
      <c r="T132" s="37">
        <f t="shared" si="5"/>
        <v>1</v>
      </c>
      <c r="U132" s="42" t="s">
        <v>348</v>
      </c>
      <c r="V132" s="43" t="s">
        <v>17</v>
      </c>
      <c r="W132" s="43"/>
    </row>
    <row r="133" spans="1:23" s="21" customFormat="1" ht="11.25" customHeight="1" x14ac:dyDescent="0.2">
      <c r="B133" s="36">
        <v>2</v>
      </c>
      <c r="C133" s="37">
        <f t="shared" si="3"/>
        <v>1</v>
      </c>
      <c r="D133" s="21" t="s">
        <v>164</v>
      </c>
      <c r="F133" s="38" t="s">
        <v>164</v>
      </c>
      <c r="G133" s="39">
        <v>3980</v>
      </c>
      <c r="H133" s="40"/>
      <c r="I133" s="21" t="s">
        <v>106</v>
      </c>
      <c r="J133" s="58" t="s">
        <v>163</v>
      </c>
      <c r="M133" s="35" t="str">
        <f>IF(ISNA(VLOOKUP(F133,#REF!,1,FALSE)),"","LDC")</f>
        <v>LDC</v>
      </c>
      <c r="N133" s="21" t="str">
        <f>IF(ISNA(VLOOKUP(F133,#REF!,1,FALSE)),"","SIDS")</f>
        <v>SIDS</v>
      </c>
      <c r="O133" s="35" t="str">
        <f>IF(ISNA(VLOOKUP(F133,#REF!,1,FALSE)),"","LLDC")</f>
        <v>LLDC</v>
      </c>
      <c r="P133" s="21" t="str">
        <f t="shared" si="4"/>
        <v/>
      </c>
      <c r="R133" s="41"/>
      <c r="S133" s="21" t="s">
        <v>48</v>
      </c>
      <c r="T133" s="37">
        <f t="shared" si="5"/>
        <v>1</v>
      </c>
      <c r="U133" s="42" t="s">
        <v>164</v>
      </c>
      <c r="V133" s="43">
        <v>8820</v>
      </c>
      <c r="W133" s="43"/>
    </row>
    <row r="134" spans="1:23" s="21" customFormat="1" ht="11.25" customHeight="1" x14ac:dyDescent="0.2">
      <c r="B134" s="36">
        <v>123</v>
      </c>
      <c r="C134" s="37">
        <f t="shared" si="3"/>
        <v>1</v>
      </c>
      <c r="D134" s="21" t="s">
        <v>165</v>
      </c>
      <c r="F134" s="38" t="s">
        <v>165</v>
      </c>
      <c r="G134" s="39">
        <v>3910</v>
      </c>
      <c r="H134" s="40"/>
      <c r="I134" s="21" t="s">
        <v>123</v>
      </c>
      <c r="J134" s="35" t="s">
        <v>163</v>
      </c>
      <c r="M134" s="35" t="str">
        <f>IF(ISNA(VLOOKUP(F134,#REF!,1,FALSE)),"","LDC")</f>
        <v>LDC</v>
      </c>
      <c r="N134" s="21" t="str">
        <f>IF(ISNA(VLOOKUP(F134,#REF!,1,FALSE)),"","SIDS")</f>
        <v>SIDS</v>
      </c>
      <c r="O134" s="35" t="str">
        <f>IF(ISNA(VLOOKUP(F134,#REF!,1,FALSE)),"","LLDC")</f>
        <v>LLDC</v>
      </c>
      <c r="P134" s="21" t="str">
        <f t="shared" si="4"/>
        <v/>
      </c>
      <c r="R134" s="41"/>
      <c r="S134" s="21" t="s">
        <v>145</v>
      </c>
      <c r="T134" s="37">
        <f t="shared" si="5"/>
        <v>1</v>
      </c>
      <c r="U134" s="42" t="s">
        <v>165</v>
      </c>
      <c r="V134" s="43" t="s">
        <v>17</v>
      </c>
      <c r="W134" s="46" t="s">
        <v>24</v>
      </c>
    </row>
    <row r="135" spans="1:23" s="21" customFormat="1" ht="11.25" customHeight="1" x14ac:dyDescent="0.2">
      <c r="B135" s="48">
        <v>193</v>
      </c>
      <c r="C135" s="37">
        <f t="shared" ref="C135:C198" si="6">IF(D135=F135,1,0)</f>
        <v>1</v>
      </c>
      <c r="D135" s="21" t="s">
        <v>166</v>
      </c>
      <c r="F135" s="38" t="s">
        <v>166</v>
      </c>
      <c r="G135" s="39">
        <v>3820</v>
      </c>
      <c r="H135" s="40"/>
      <c r="I135" s="21" t="s">
        <v>123</v>
      </c>
      <c r="J135" s="35" t="s">
        <v>163</v>
      </c>
      <c r="M135" s="35" t="str">
        <f>IF(ISNA(VLOOKUP(F135,#REF!,1,FALSE)),"","LDC")</f>
        <v>LDC</v>
      </c>
      <c r="N135" s="21" t="str">
        <f>IF(ISNA(VLOOKUP(F135,#REF!,1,FALSE)),"","SIDS")</f>
        <v>SIDS</v>
      </c>
      <c r="O135" s="35" t="str">
        <f>IF(ISNA(VLOOKUP(F135,#REF!,1,FALSE)),"","LLDC")</f>
        <v>LLDC</v>
      </c>
      <c r="P135" s="21" t="str">
        <f t="shared" ref="P135:P198" si="7">IF(ISNA(VLOOKUP(F135,#N/A,1,FALSE)),"","G77")</f>
        <v/>
      </c>
      <c r="Q135" s="41"/>
      <c r="R135" s="41"/>
      <c r="S135" s="21" t="s">
        <v>145</v>
      </c>
      <c r="T135" s="37">
        <f t="shared" ref="T135:T198" si="8">IF(U135=F135,1,0)</f>
        <v>1</v>
      </c>
      <c r="U135" s="59" t="s">
        <v>166</v>
      </c>
      <c r="V135" s="43">
        <v>5000</v>
      </c>
      <c r="W135" s="43"/>
    </row>
    <row r="136" spans="1:23" s="21" customFormat="1" ht="11.25" customHeight="1" x14ac:dyDescent="0.2">
      <c r="B136" s="36">
        <v>65</v>
      </c>
      <c r="C136" s="37">
        <f t="shared" si="6"/>
        <v>1</v>
      </c>
      <c r="D136" s="21" t="s">
        <v>167</v>
      </c>
      <c r="F136" s="38" t="s">
        <v>167</v>
      </c>
      <c r="G136" s="39">
        <v>3720</v>
      </c>
      <c r="H136" s="40"/>
      <c r="I136" s="21" t="s">
        <v>123</v>
      </c>
      <c r="J136" s="35" t="s">
        <v>163</v>
      </c>
      <c r="M136" s="35" t="str">
        <f>IF(ISNA(VLOOKUP(F136,#REF!,1,FALSE)),"","LDC")</f>
        <v>LDC</v>
      </c>
      <c r="N136" s="21" t="str">
        <f>IF(ISNA(VLOOKUP(F136,#REF!,1,FALSE)),"","SIDS")</f>
        <v>SIDS</v>
      </c>
      <c r="O136" s="35" t="str">
        <f>IF(ISNA(VLOOKUP(F136,#REF!,1,FALSE)),"","LLDC")</f>
        <v>LLDC</v>
      </c>
      <c r="P136" s="21" t="str">
        <f t="shared" si="7"/>
        <v/>
      </c>
      <c r="R136" s="41"/>
      <c r="S136" s="21" t="s">
        <v>48</v>
      </c>
      <c r="T136" s="37">
        <f t="shared" si="8"/>
        <v>1</v>
      </c>
      <c r="U136" s="42" t="s">
        <v>167</v>
      </c>
      <c r="V136" s="43">
        <v>4610</v>
      </c>
      <c r="W136" s="43"/>
    </row>
    <row r="137" spans="1:23" s="21" customFormat="1" ht="11.25" customHeight="1" x14ac:dyDescent="0.2">
      <c r="A137" s="41"/>
      <c r="B137" s="36">
        <v>20</v>
      </c>
      <c r="C137" s="37">
        <f t="shared" si="6"/>
        <v>1</v>
      </c>
      <c r="D137" s="21" t="s">
        <v>168</v>
      </c>
      <c r="F137" s="38" t="s">
        <v>168</v>
      </c>
      <c r="G137" s="39">
        <v>3710</v>
      </c>
      <c r="H137" s="40"/>
      <c r="I137" s="21" t="s">
        <v>101</v>
      </c>
      <c r="J137" s="35" t="s">
        <v>163</v>
      </c>
      <c r="K137" s="41"/>
      <c r="M137" s="35" t="str">
        <f>IF(ISNA(VLOOKUP(F137,#REF!,1,FALSE)),"","LDC")</f>
        <v>LDC</v>
      </c>
      <c r="N137" s="21" t="str">
        <f>IF(ISNA(VLOOKUP(F137,#REF!,1,FALSE)),"","SIDS")</f>
        <v>SIDS</v>
      </c>
      <c r="O137" s="35" t="str">
        <f>IF(ISNA(VLOOKUP(F137,#REF!,1,FALSE)),"","LLDC")</f>
        <v>LLDC</v>
      </c>
      <c r="P137" s="21" t="str">
        <f t="shared" si="7"/>
        <v/>
      </c>
      <c r="Q137" s="41"/>
      <c r="R137" s="41"/>
      <c r="S137" s="21" t="s">
        <v>48</v>
      </c>
      <c r="T137" s="37">
        <f t="shared" si="8"/>
        <v>1</v>
      </c>
      <c r="U137" s="42" t="s">
        <v>168</v>
      </c>
      <c r="V137" s="43">
        <v>6090</v>
      </c>
      <c r="W137" s="43"/>
    </row>
    <row r="138" spans="1:23" s="21" customFormat="1" ht="11.25" customHeight="1" x14ac:dyDescent="0.2">
      <c r="A138" s="41"/>
      <c r="B138" s="36">
        <v>35</v>
      </c>
      <c r="C138" s="37">
        <f t="shared" si="6"/>
        <v>1</v>
      </c>
      <c r="D138" s="21" t="s">
        <v>169</v>
      </c>
      <c r="F138" s="38" t="s">
        <v>169</v>
      </c>
      <c r="G138" s="39">
        <v>3540</v>
      </c>
      <c r="H138" s="40"/>
      <c r="I138" s="21" t="s">
        <v>114</v>
      </c>
      <c r="J138" s="35" t="s">
        <v>163</v>
      </c>
      <c r="K138" s="41"/>
      <c r="M138" s="35" t="str">
        <f>IF(ISNA(VLOOKUP(F138,#REF!,1,FALSE)),"","LDC")</f>
        <v>LDC</v>
      </c>
      <c r="N138" s="21" t="str">
        <f>IF(ISNA(VLOOKUP(F138,#REF!,1,FALSE)),"","SIDS")</f>
        <v>SIDS</v>
      </c>
      <c r="O138" s="35" t="str">
        <f>IF(ISNA(VLOOKUP(F138,#REF!,1,FALSE)),"","LLDC")</f>
        <v>LLDC</v>
      </c>
      <c r="P138" s="21" t="str">
        <f t="shared" si="7"/>
        <v/>
      </c>
      <c r="Q138" s="41"/>
      <c r="R138" s="41"/>
      <c r="S138" s="21" t="s">
        <v>133</v>
      </c>
      <c r="T138" s="37">
        <f t="shared" si="8"/>
        <v>1</v>
      </c>
      <c r="U138" s="42" t="s">
        <v>169</v>
      </c>
      <c r="V138" s="43">
        <v>3980</v>
      </c>
      <c r="W138" s="43"/>
    </row>
    <row r="139" spans="1:23" s="21" customFormat="1" ht="11.25" customHeight="1" x14ac:dyDescent="0.2">
      <c r="B139" s="48">
        <v>103</v>
      </c>
      <c r="C139" s="37">
        <f t="shared" si="6"/>
        <v>1</v>
      </c>
      <c r="D139" s="21" t="s">
        <v>170</v>
      </c>
      <c r="F139" s="38" t="s">
        <v>170</v>
      </c>
      <c r="G139" s="39">
        <v>3510</v>
      </c>
      <c r="H139" s="40"/>
      <c r="I139" s="21" t="s">
        <v>106</v>
      </c>
      <c r="J139" s="35" t="s">
        <v>163</v>
      </c>
      <c r="M139" s="35" t="str">
        <f>IF(ISNA(VLOOKUP(F139,#REF!,1,FALSE)),"","LDC")</f>
        <v>LDC</v>
      </c>
      <c r="N139" s="21" t="str">
        <f>IF(ISNA(VLOOKUP(F139,#REF!,1,FALSE)),"","SIDS")</f>
        <v>SIDS</v>
      </c>
      <c r="O139" s="35" t="str">
        <f>IF(ISNA(VLOOKUP(F139,#REF!,1,FALSE)),"","LLDC")</f>
        <v>LLDC</v>
      </c>
      <c r="P139" s="21" t="str">
        <f t="shared" si="7"/>
        <v/>
      </c>
      <c r="R139" s="41"/>
      <c r="S139" s="21" t="s">
        <v>145</v>
      </c>
      <c r="T139" s="37">
        <f t="shared" si="8"/>
        <v>1</v>
      </c>
      <c r="U139" s="42" t="s">
        <v>170</v>
      </c>
      <c r="V139" s="43" t="s">
        <v>17</v>
      </c>
      <c r="W139" s="43"/>
    </row>
    <row r="140" spans="1:23" s="21" customFormat="1" ht="11.25" customHeight="1" x14ac:dyDescent="0.2">
      <c r="A140" s="41"/>
      <c r="B140" s="36">
        <v>59</v>
      </c>
      <c r="C140" s="37">
        <f t="shared" si="6"/>
        <v>1</v>
      </c>
      <c r="D140" s="21" t="s">
        <v>171</v>
      </c>
      <c r="F140" s="38" t="s">
        <v>171</v>
      </c>
      <c r="G140" s="39">
        <v>3480</v>
      </c>
      <c r="H140" s="40"/>
      <c r="I140" s="21" t="s">
        <v>101</v>
      </c>
      <c r="J140" s="35" t="s">
        <v>163</v>
      </c>
      <c r="K140" s="41"/>
      <c r="M140" s="35" t="str">
        <f>IF(ISNA(VLOOKUP(F140,#REF!,1,FALSE)),"","LDC")</f>
        <v>LDC</v>
      </c>
      <c r="N140" s="21" t="str">
        <f>IF(ISNA(VLOOKUP(F140,#REF!,1,FALSE)),"","SIDS")</f>
        <v>SIDS</v>
      </c>
      <c r="O140" s="35" t="str">
        <f>IF(ISNA(VLOOKUP(F140,#REF!,1,FALSE)),"","LLDC")</f>
        <v>LLDC</v>
      </c>
      <c r="P140" s="21" t="str">
        <f t="shared" si="7"/>
        <v/>
      </c>
      <c r="Q140" s="41"/>
      <c r="R140" s="41"/>
      <c r="S140" s="21" t="s">
        <v>48</v>
      </c>
      <c r="T140" s="37">
        <f t="shared" si="8"/>
        <v>1</v>
      </c>
      <c r="U140" s="42" t="s">
        <v>171</v>
      </c>
      <c r="V140" s="43">
        <v>6640</v>
      </c>
      <c r="W140" s="43"/>
    </row>
    <row r="141" spans="1:23" s="21" customFormat="1" ht="11.25" customHeight="1" x14ac:dyDescent="0.2">
      <c r="B141" s="48">
        <v>184</v>
      </c>
      <c r="C141" s="37">
        <f t="shared" si="6"/>
        <v>1</v>
      </c>
      <c r="D141" s="21" t="s">
        <v>172</v>
      </c>
      <c r="F141" s="38" t="s">
        <v>172</v>
      </c>
      <c r="G141" s="39">
        <v>3470</v>
      </c>
      <c r="H141" s="40"/>
      <c r="I141" s="21" t="s">
        <v>114</v>
      </c>
      <c r="J141" s="35" t="s">
        <v>163</v>
      </c>
      <c r="M141" s="35" t="str">
        <f>IF(ISNA(VLOOKUP(F141,#REF!,1,FALSE)),"","LDC")</f>
        <v>LDC</v>
      </c>
      <c r="N141" s="21" t="str">
        <f>IF(ISNA(VLOOKUP(F141,#REF!,1,FALSE)),"","SIDS")</f>
        <v>SIDS</v>
      </c>
      <c r="O141" s="35" t="str">
        <f>IF(ISNA(VLOOKUP(F141,#REF!,1,FALSE)),"","LLDC")</f>
        <v>LLDC</v>
      </c>
      <c r="P141" s="21" t="str">
        <f t="shared" si="7"/>
        <v/>
      </c>
      <c r="Q141" s="41"/>
      <c r="R141" s="41"/>
      <c r="S141" s="21" t="s">
        <v>48</v>
      </c>
      <c r="T141" s="37">
        <f t="shared" si="8"/>
        <v>1</v>
      </c>
      <c r="U141" s="42" t="s">
        <v>172</v>
      </c>
      <c r="V141" s="43">
        <v>5930</v>
      </c>
      <c r="W141" s="43"/>
    </row>
    <row r="142" spans="1:23" s="21" customFormat="1" ht="11.25" customHeight="1" x14ac:dyDescent="0.2">
      <c r="A142" s="41"/>
      <c r="B142" s="36">
        <v>9</v>
      </c>
      <c r="C142" s="37">
        <f t="shared" si="6"/>
        <v>1</v>
      </c>
      <c r="D142" s="21" t="s">
        <v>173</v>
      </c>
      <c r="F142" s="38" t="s">
        <v>173</v>
      </c>
      <c r="G142" s="39">
        <v>3360</v>
      </c>
      <c r="H142" s="40"/>
      <c r="I142" s="21" t="s">
        <v>106</v>
      </c>
      <c r="J142" s="35" t="s">
        <v>163</v>
      </c>
      <c r="K142" s="41"/>
      <c r="M142" s="35" t="str">
        <f>IF(ISNA(VLOOKUP(F142,#REF!,1,FALSE)),"","LDC")</f>
        <v>LDC</v>
      </c>
      <c r="N142" s="21" t="str">
        <f>IF(ISNA(VLOOKUP(F142,#REF!,1,FALSE)),"","SIDS")</f>
        <v>SIDS</v>
      </c>
      <c r="O142" s="35" t="str">
        <f>IF(ISNA(VLOOKUP(F142,#REF!,1,FALSE)),"","LLDC")</f>
        <v>LLDC</v>
      </c>
      <c r="P142" s="21" t="str">
        <f t="shared" si="7"/>
        <v/>
      </c>
      <c r="Q142" s="41"/>
      <c r="R142" s="41"/>
      <c r="S142" s="21" t="s">
        <v>133</v>
      </c>
      <c r="T142" s="37">
        <f t="shared" si="8"/>
        <v>1</v>
      </c>
      <c r="U142" s="42" t="s">
        <v>173</v>
      </c>
      <c r="V142" s="43">
        <v>6100</v>
      </c>
      <c r="W142" s="46" t="s">
        <v>28</v>
      </c>
    </row>
    <row r="143" spans="1:23" s="21" customFormat="1" ht="11.25" customHeight="1" x14ac:dyDescent="0.2">
      <c r="B143" s="48">
        <v>160</v>
      </c>
      <c r="C143" s="37">
        <f t="shared" si="6"/>
        <v>1</v>
      </c>
      <c r="D143" s="21" t="s">
        <v>174</v>
      </c>
      <c r="F143" s="38" t="s">
        <v>174</v>
      </c>
      <c r="G143" s="39">
        <v>3160</v>
      </c>
      <c r="H143" s="40"/>
      <c r="I143" s="21" t="s">
        <v>123</v>
      </c>
      <c r="J143" s="35" t="s">
        <v>163</v>
      </c>
      <c r="M143" s="35" t="str">
        <f>IF(ISNA(VLOOKUP(F143,#REF!,1,FALSE)),"","LDC")</f>
        <v>LDC</v>
      </c>
      <c r="N143" s="21" t="str">
        <f>IF(ISNA(VLOOKUP(F143,#REF!,1,FALSE)),"","SIDS")</f>
        <v>SIDS</v>
      </c>
      <c r="O143" s="35" t="str">
        <f>IF(ISNA(VLOOKUP(F143,#REF!,1,FALSE)),"","LLDC")</f>
        <v>LLDC</v>
      </c>
      <c r="P143" s="21" t="str">
        <f t="shared" si="7"/>
        <v/>
      </c>
      <c r="Q143" s="41"/>
      <c r="R143" s="41"/>
      <c r="S143" s="21" t="s">
        <v>145</v>
      </c>
      <c r="T143" s="37">
        <f t="shared" si="8"/>
        <v>1</v>
      </c>
      <c r="U143" s="42" t="s">
        <v>174</v>
      </c>
      <c r="V143" s="43">
        <v>4270</v>
      </c>
      <c r="W143" s="43"/>
    </row>
    <row r="144" spans="1:23" s="21" customFormat="1" ht="11.25" customHeight="1" x14ac:dyDescent="0.2">
      <c r="B144" s="36">
        <v>201</v>
      </c>
      <c r="C144" s="37">
        <f t="shared" si="6"/>
        <v>1</v>
      </c>
      <c r="D144" s="21" t="s">
        <v>175</v>
      </c>
      <c r="F144" s="38" t="s">
        <v>175</v>
      </c>
      <c r="G144" s="39">
        <v>3130</v>
      </c>
      <c r="H144" s="40"/>
      <c r="I144" s="21" t="s">
        <v>106</v>
      </c>
      <c r="J144" s="35" t="s">
        <v>163</v>
      </c>
      <c r="M144" s="35" t="str">
        <f>IF(ISNA(VLOOKUP(F144,#REF!,1,FALSE)),"","LDC")</f>
        <v>LDC</v>
      </c>
      <c r="N144" s="21" t="str">
        <f>IF(ISNA(VLOOKUP(F144,#REF!,1,FALSE)),"","SIDS")</f>
        <v>SIDS</v>
      </c>
      <c r="O144" s="35" t="str">
        <f>IF(ISNA(VLOOKUP(F144,#REF!,1,FALSE)),"","LLDC")</f>
        <v>LLDC</v>
      </c>
      <c r="P144" s="21" t="str">
        <f t="shared" si="7"/>
        <v/>
      </c>
      <c r="Q144" s="41"/>
      <c r="R144" s="41"/>
      <c r="S144" s="21" t="s">
        <v>48</v>
      </c>
      <c r="T144" s="37">
        <f t="shared" si="8"/>
        <v>1</v>
      </c>
      <c r="U144" s="42" t="s">
        <v>175</v>
      </c>
      <c r="V144" s="43">
        <v>7040</v>
      </c>
      <c r="W144" s="43"/>
    </row>
    <row r="145" spans="1:23" s="21" customFormat="1" ht="11.25" customHeight="1" x14ac:dyDescent="0.2">
      <c r="B145" s="36">
        <v>150</v>
      </c>
      <c r="C145" s="37">
        <f t="shared" si="6"/>
        <v>1</v>
      </c>
      <c r="D145" s="21" t="s">
        <v>176</v>
      </c>
      <c r="F145" s="38" t="s">
        <v>176</v>
      </c>
      <c r="G145" s="39">
        <v>3020</v>
      </c>
      <c r="H145" s="40"/>
      <c r="I145" s="21" t="s">
        <v>101</v>
      </c>
      <c r="J145" s="35" t="s">
        <v>163</v>
      </c>
      <c r="M145" s="35" t="str">
        <f>IF(ISNA(VLOOKUP(F145,#REF!,1,FALSE)),"","LDC")</f>
        <v>LDC</v>
      </c>
      <c r="N145" s="21" t="str">
        <f>IF(ISNA(VLOOKUP(F145,#REF!,1,FALSE)),"","SIDS")</f>
        <v>SIDS</v>
      </c>
      <c r="O145" s="35" t="str">
        <f>IF(ISNA(VLOOKUP(F145,#REF!,1,FALSE)),"","LLDC")</f>
        <v>LLDC</v>
      </c>
      <c r="P145" s="21" t="str">
        <f t="shared" si="7"/>
        <v/>
      </c>
      <c r="Q145" s="41"/>
      <c r="R145" s="41"/>
      <c r="S145" s="21" t="s">
        <v>48</v>
      </c>
      <c r="T145" s="37">
        <f t="shared" si="8"/>
        <v>1</v>
      </c>
      <c r="U145" s="42" t="s">
        <v>176</v>
      </c>
      <c r="V145" s="43">
        <v>5390</v>
      </c>
      <c r="W145" s="43"/>
    </row>
    <row r="146" spans="1:23" s="21" customFormat="1" ht="11.25" customHeight="1" x14ac:dyDescent="0.2">
      <c r="B146" s="36">
        <v>132</v>
      </c>
      <c r="C146" s="37">
        <f t="shared" si="6"/>
        <v>1</v>
      </c>
      <c r="D146" s="21" t="s">
        <v>177</v>
      </c>
      <c r="F146" s="38" t="s">
        <v>177</v>
      </c>
      <c r="G146" s="39">
        <v>2970</v>
      </c>
      <c r="H146" s="53" t="s">
        <v>21</v>
      </c>
      <c r="I146" s="21" t="s">
        <v>109</v>
      </c>
      <c r="J146" s="35" t="s">
        <v>163</v>
      </c>
      <c r="M146" s="35" t="str">
        <f>IF(ISNA(VLOOKUP(F146,#REF!,1,FALSE)),"","LDC")</f>
        <v>LDC</v>
      </c>
      <c r="N146" s="21" t="str">
        <f>IF(ISNA(VLOOKUP(F146,#REF!,1,FALSE)),"","SIDS")</f>
        <v>SIDS</v>
      </c>
      <c r="O146" s="35" t="str">
        <f>IF(ISNA(VLOOKUP(F146,#REF!,1,FALSE)),"","LLDC")</f>
        <v>LLDC</v>
      </c>
      <c r="P146" s="21" t="str">
        <f t="shared" si="7"/>
        <v/>
      </c>
      <c r="R146" s="41"/>
      <c r="S146" s="21" t="s">
        <v>48</v>
      </c>
      <c r="T146" s="37">
        <f t="shared" si="8"/>
        <v>1</v>
      </c>
      <c r="U146" s="42" t="s">
        <v>177</v>
      </c>
      <c r="V146" s="43">
        <v>4880</v>
      </c>
      <c r="W146" s="43"/>
    </row>
    <row r="147" spans="1:23" s="21" customFormat="1" ht="11.25" customHeight="1" x14ac:dyDescent="0.2">
      <c r="B147" s="48">
        <v>88</v>
      </c>
      <c r="C147" s="37">
        <f t="shared" si="6"/>
        <v>1</v>
      </c>
      <c r="D147" s="21" t="s">
        <v>178</v>
      </c>
      <c r="F147" s="38" t="s">
        <v>178</v>
      </c>
      <c r="G147" s="39">
        <v>2940</v>
      </c>
      <c r="H147" s="40"/>
      <c r="I147" s="21" t="s">
        <v>123</v>
      </c>
      <c r="J147" s="35" t="s">
        <v>163</v>
      </c>
      <c r="M147" s="35" t="str">
        <f>IF(ISNA(VLOOKUP(F147,#REF!,1,FALSE)),"","LDC")</f>
        <v>LDC</v>
      </c>
      <c r="N147" s="21" t="str">
        <f>IF(ISNA(VLOOKUP(F147,#REF!,1,FALSE)),"","SIDS")</f>
        <v>SIDS</v>
      </c>
      <c r="O147" s="35" t="str">
        <f>IF(ISNA(VLOOKUP(F147,#REF!,1,FALSE)),"","LLDC")</f>
        <v>LLDC</v>
      </c>
      <c r="P147" s="21" t="str">
        <f t="shared" si="7"/>
        <v/>
      </c>
      <c r="R147" s="41"/>
      <c r="S147" s="21" t="s">
        <v>48</v>
      </c>
      <c r="T147" s="37">
        <f t="shared" si="8"/>
        <v>1</v>
      </c>
      <c r="U147" s="42" t="s">
        <v>178</v>
      </c>
      <c r="V147" s="43">
        <v>4500</v>
      </c>
      <c r="W147" s="43"/>
    </row>
    <row r="148" spans="1:23" s="21" customFormat="1" ht="11.25" customHeight="1" x14ac:dyDescent="0.2">
      <c r="B148" s="36">
        <v>81</v>
      </c>
      <c r="C148" s="37">
        <f t="shared" si="6"/>
        <v>1</v>
      </c>
      <c r="D148" s="21" t="s">
        <v>179</v>
      </c>
      <c r="F148" s="38" t="s">
        <v>179</v>
      </c>
      <c r="G148" s="50">
        <v>2900</v>
      </c>
      <c r="H148" s="53" t="s">
        <v>28</v>
      </c>
      <c r="I148" s="21" t="s">
        <v>101</v>
      </c>
      <c r="J148" s="35" t="s">
        <v>163</v>
      </c>
      <c r="L148" s="21" t="s">
        <v>180</v>
      </c>
      <c r="M148" s="35" t="str">
        <f>IF(ISNA(VLOOKUP(F148,#REF!,1,FALSE)),"","LDC")</f>
        <v>LDC</v>
      </c>
      <c r="N148" s="21" t="str">
        <f>IF(ISNA(VLOOKUP(F148,#REF!,1,FALSE)),"","SIDS")</f>
        <v>SIDS</v>
      </c>
      <c r="O148" s="35" t="str">
        <f>IF(ISNA(VLOOKUP(F148,#REF!,1,FALSE)),"","LLDC")</f>
        <v>LLDC</v>
      </c>
      <c r="P148" s="21" t="str">
        <f t="shared" si="7"/>
        <v/>
      </c>
      <c r="R148" s="41"/>
      <c r="S148" s="21" t="s">
        <v>145</v>
      </c>
      <c r="T148" s="37">
        <f t="shared" si="8"/>
        <v>1</v>
      </c>
      <c r="U148" s="42" t="s">
        <v>179</v>
      </c>
      <c r="V148" s="52">
        <v>3460</v>
      </c>
      <c r="W148" s="46" t="s">
        <v>24</v>
      </c>
    </row>
    <row r="149" spans="1:23" s="21" customFormat="1" ht="11.25" customHeight="1" x14ac:dyDescent="0.2">
      <c r="B149" s="36">
        <v>78</v>
      </c>
      <c r="C149" s="37">
        <f t="shared" si="6"/>
        <v>1</v>
      </c>
      <c r="D149" s="21" t="s">
        <v>181</v>
      </c>
      <c r="F149" s="38" t="s">
        <v>181</v>
      </c>
      <c r="G149" s="39">
        <v>2870</v>
      </c>
      <c r="H149" s="40"/>
      <c r="I149" s="21" t="s">
        <v>101</v>
      </c>
      <c r="J149" s="35" t="s">
        <v>163</v>
      </c>
      <c r="M149" s="35" t="str">
        <f>IF(ISNA(VLOOKUP(F149,#REF!,1,FALSE)),"","LDC")</f>
        <v>LDC</v>
      </c>
      <c r="N149" s="21" t="str">
        <f>IF(ISNA(VLOOKUP(F149,#REF!,1,FALSE)),"","SIDS")</f>
        <v>SIDS</v>
      </c>
      <c r="O149" s="35" t="str">
        <f>IF(ISNA(VLOOKUP(F149,#REF!,1,FALSE)),"","LLDC")</f>
        <v>LLDC</v>
      </c>
      <c r="P149" s="21" t="str">
        <f t="shared" si="7"/>
        <v/>
      </c>
      <c r="R149" s="41"/>
      <c r="S149" s="21" t="s">
        <v>48</v>
      </c>
      <c r="T149" s="37">
        <f t="shared" si="8"/>
        <v>1</v>
      </c>
      <c r="U149" s="42" t="s">
        <v>181</v>
      </c>
      <c r="V149" s="43">
        <v>4760</v>
      </c>
      <c r="W149" s="47" t="s">
        <v>24</v>
      </c>
    </row>
    <row r="150" spans="1:23" s="21" customFormat="1" ht="11.25" customHeight="1" x14ac:dyDescent="0.2">
      <c r="B150" s="36">
        <v>71</v>
      </c>
      <c r="C150" s="37">
        <f t="shared" si="6"/>
        <v>1</v>
      </c>
      <c r="D150" s="21" t="s">
        <v>182</v>
      </c>
      <c r="F150" s="38" t="s">
        <v>182</v>
      </c>
      <c r="G150" s="39">
        <v>2860</v>
      </c>
      <c r="H150" s="53" t="s">
        <v>121</v>
      </c>
      <c r="I150" s="21" t="s">
        <v>106</v>
      </c>
      <c r="J150" s="35" t="s">
        <v>163</v>
      </c>
      <c r="M150" s="35" t="str">
        <f>IF(ISNA(VLOOKUP(F150,#REF!,1,FALSE)),"","LDC")</f>
        <v>LDC</v>
      </c>
      <c r="N150" s="21" t="str">
        <f>IF(ISNA(VLOOKUP(F150,#REF!,1,FALSE)),"","SIDS")</f>
        <v>SIDS</v>
      </c>
      <c r="O150" s="35" t="str">
        <f>IF(ISNA(VLOOKUP(F150,#REF!,1,FALSE)),"","LLDC")</f>
        <v>LLDC</v>
      </c>
      <c r="P150" s="21" t="str">
        <f t="shared" si="7"/>
        <v/>
      </c>
      <c r="R150" s="41"/>
      <c r="S150" s="21" t="s">
        <v>133</v>
      </c>
      <c r="T150" s="37">
        <f t="shared" si="8"/>
        <v>1</v>
      </c>
      <c r="U150" s="42" t="s">
        <v>182</v>
      </c>
      <c r="V150" s="43">
        <v>5350</v>
      </c>
      <c r="W150" s="46" t="s">
        <v>24</v>
      </c>
    </row>
    <row r="151" spans="1:23" s="21" customFormat="1" ht="11.25" customHeight="1" x14ac:dyDescent="0.2">
      <c r="B151" s="48">
        <v>127</v>
      </c>
      <c r="C151" s="37">
        <f t="shared" si="6"/>
        <v>1</v>
      </c>
      <c r="D151" s="21" t="s">
        <v>340</v>
      </c>
      <c r="F151" s="38" t="s">
        <v>340</v>
      </c>
      <c r="G151" s="39">
        <v>2860</v>
      </c>
      <c r="H151" s="40"/>
      <c r="I151" s="21" t="s">
        <v>123</v>
      </c>
      <c r="J151" s="35" t="s">
        <v>163</v>
      </c>
      <c r="M151" s="35" t="str">
        <f>IF(ISNA(VLOOKUP(F151,#REF!,1,FALSE)),"","LDC")</f>
        <v>LDC</v>
      </c>
      <c r="N151" s="21" t="str">
        <f>IF(ISNA(VLOOKUP(F151,#REF!,1,FALSE)),"","SIDS")</f>
        <v>SIDS</v>
      </c>
      <c r="O151" s="35" t="str">
        <f>IF(ISNA(VLOOKUP(F151,#REF!,1,FALSE)),"","LLDC")</f>
        <v>LLDC</v>
      </c>
      <c r="P151" s="21" t="str">
        <f t="shared" si="7"/>
        <v/>
      </c>
      <c r="R151" s="41"/>
      <c r="S151" s="21" t="s">
        <v>145</v>
      </c>
      <c r="T151" s="37">
        <f t="shared" si="8"/>
        <v>1</v>
      </c>
      <c r="U151" s="59" t="s">
        <v>340</v>
      </c>
      <c r="V151" s="43">
        <v>3580</v>
      </c>
      <c r="W151" s="43"/>
    </row>
    <row r="152" spans="1:23" s="21" customFormat="1" ht="11.25" customHeight="1" x14ac:dyDescent="0.2">
      <c r="B152" s="48">
        <v>187</v>
      </c>
      <c r="C152" s="37">
        <f t="shared" si="6"/>
        <v>1</v>
      </c>
      <c r="D152" s="21" t="s">
        <v>342</v>
      </c>
      <c r="F152" s="38" t="s">
        <v>342</v>
      </c>
      <c r="G152" s="50">
        <v>2750</v>
      </c>
      <c r="H152" s="53" t="s">
        <v>28</v>
      </c>
      <c r="I152" s="21" t="s">
        <v>109</v>
      </c>
      <c r="J152" s="35" t="s">
        <v>163</v>
      </c>
      <c r="M152" s="35" t="str">
        <f>IF(ISNA(VLOOKUP(F152,#REF!,1,FALSE)),"","LDC")</f>
        <v>LDC</v>
      </c>
      <c r="N152" s="21" t="str">
        <f>IF(ISNA(VLOOKUP(F152,#REF!,1,FALSE)),"","SIDS")</f>
        <v>SIDS</v>
      </c>
      <c r="O152" s="35" t="str">
        <f>IF(ISNA(VLOOKUP(F152,#REF!,1,FALSE)),"","LLDC")</f>
        <v>LLDC</v>
      </c>
      <c r="P152" s="21" t="str">
        <f t="shared" si="7"/>
        <v/>
      </c>
      <c r="Q152" s="41"/>
      <c r="R152" s="41"/>
      <c r="S152" s="21" t="s">
        <v>48</v>
      </c>
      <c r="T152" s="37">
        <f t="shared" si="8"/>
        <v>1</v>
      </c>
      <c r="U152" s="42" t="s">
        <v>342</v>
      </c>
      <c r="V152" s="52">
        <v>5080</v>
      </c>
      <c r="W152" s="43"/>
    </row>
    <row r="153" spans="1:23" s="21" customFormat="1" ht="11.25" customHeight="1" x14ac:dyDescent="0.2">
      <c r="A153" s="41"/>
      <c r="B153" s="36">
        <v>191</v>
      </c>
      <c r="C153" s="37">
        <f t="shared" si="6"/>
        <v>1</v>
      </c>
      <c r="D153" s="21" t="s">
        <v>183</v>
      </c>
      <c r="F153" s="38" t="s">
        <v>183</v>
      </c>
      <c r="G153" s="50">
        <v>2730</v>
      </c>
      <c r="H153" s="53" t="s">
        <v>28</v>
      </c>
      <c r="I153" s="21" t="s">
        <v>123</v>
      </c>
      <c r="J153" s="35" t="s">
        <v>163</v>
      </c>
      <c r="K153" s="41"/>
      <c r="M153" s="35" t="str">
        <f>IF(ISNA(VLOOKUP(F153,#REF!,1,FALSE)),"","LDC")</f>
        <v>LDC</v>
      </c>
      <c r="N153" s="21" t="str">
        <f>IF(ISNA(VLOOKUP(F153,#REF!,1,FALSE)),"","SIDS")</f>
        <v>SIDS</v>
      </c>
      <c r="O153" s="35" t="str">
        <f>IF(ISNA(VLOOKUP(F153,#REF!,1,FALSE)),"","LLDC")</f>
        <v>LLDC</v>
      </c>
      <c r="P153" s="21" t="str">
        <f t="shared" si="7"/>
        <v/>
      </c>
      <c r="Q153" s="41"/>
      <c r="R153" s="41"/>
      <c r="S153" s="21" t="s">
        <v>145</v>
      </c>
      <c r="T153" s="37">
        <f t="shared" si="8"/>
        <v>1</v>
      </c>
      <c r="U153" s="42" t="s">
        <v>183</v>
      </c>
      <c r="V153" s="52">
        <v>5200</v>
      </c>
      <c r="W153" s="43"/>
    </row>
    <row r="154" spans="1:23" s="21" customFormat="1" ht="11.25" customHeight="1" x14ac:dyDescent="0.2">
      <c r="B154" s="36">
        <v>207</v>
      </c>
      <c r="C154" s="37">
        <f t="shared" si="6"/>
        <v>1</v>
      </c>
      <c r="D154" s="21" t="s">
        <v>184</v>
      </c>
      <c r="F154" s="38" t="s">
        <v>184</v>
      </c>
      <c r="G154" s="39">
        <v>2730</v>
      </c>
      <c r="H154" s="40"/>
      <c r="I154" s="21" t="s">
        <v>123</v>
      </c>
      <c r="J154" s="35" t="s">
        <v>163</v>
      </c>
      <c r="M154" s="35" t="str">
        <f>IF(ISNA(VLOOKUP(F154,#REF!,1,FALSE)),"","LDC")</f>
        <v>LDC</v>
      </c>
      <c r="N154" s="21" t="str">
        <f>IF(ISNA(VLOOKUP(F154,#REF!,1,FALSE)),"","SIDS")</f>
        <v>SIDS</v>
      </c>
      <c r="O154" s="35" t="str">
        <f>IF(ISNA(VLOOKUP(F154,#REF!,1,FALSE)),"","LLDC")</f>
        <v>LLDC</v>
      </c>
      <c r="P154" s="21" t="str">
        <f t="shared" si="7"/>
        <v/>
      </c>
      <c r="Q154" s="41"/>
      <c r="R154" s="41"/>
      <c r="S154" s="21" t="s">
        <v>145</v>
      </c>
      <c r="T154" s="37">
        <f t="shared" si="8"/>
        <v>1</v>
      </c>
      <c r="U154" s="42" t="s">
        <v>184</v>
      </c>
      <c r="V154" s="43">
        <v>4260</v>
      </c>
      <c r="W154" s="43"/>
    </row>
    <row r="155" spans="1:23" s="21" customFormat="1" ht="11.25" customHeight="1" x14ac:dyDescent="0.2">
      <c r="B155" s="36">
        <v>90</v>
      </c>
      <c r="C155" s="37">
        <f t="shared" si="6"/>
        <v>1</v>
      </c>
      <c r="D155" s="21" t="s">
        <v>185</v>
      </c>
      <c r="F155" s="38" t="s">
        <v>185</v>
      </c>
      <c r="G155" s="39">
        <v>2640</v>
      </c>
      <c r="H155" s="40"/>
      <c r="I155" s="21" t="s">
        <v>109</v>
      </c>
      <c r="J155" s="35" t="s">
        <v>163</v>
      </c>
      <c r="M155" s="35" t="str">
        <f>IF(ISNA(VLOOKUP(F155,#REF!,1,FALSE)),"","LDC")</f>
        <v>LDC</v>
      </c>
      <c r="N155" s="21" t="str">
        <f>IF(ISNA(VLOOKUP(F155,#REF!,1,FALSE)),"","SIDS")</f>
        <v>SIDS</v>
      </c>
      <c r="O155" s="35" t="str">
        <f>IF(ISNA(VLOOKUP(F155,#REF!,1,FALSE)),"","LLDC")</f>
        <v>LLDC</v>
      </c>
      <c r="P155" s="21" t="str">
        <f t="shared" si="7"/>
        <v/>
      </c>
      <c r="R155" s="41"/>
      <c r="S155" s="21" t="s">
        <v>48</v>
      </c>
      <c r="T155" s="37">
        <f t="shared" si="8"/>
        <v>1</v>
      </c>
      <c r="U155" s="42" t="s">
        <v>185</v>
      </c>
      <c r="V155" s="43">
        <v>3750</v>
      </c>
      <c r="W155" s="46" t="s">
        <v>24</v>
      </c>
    </row>
    <row r="156" spans="1:23" s="21" customFormat="1" ht="11.25" customHeight="1" x14ac:dyDescent="0.2">
      <c r="A156" s="41"/>
      <c r="B156" s="48">
        <v>58</v>
      </c>
      <c r="C156" s="37">
        <f t="shared" si="6"/>
        <v>1</v>
      </c>
      <c r="D156" s="21" t="s">
        <v>335</v>
      </c>
      <c r="F156" s="38" t="s">
        <v>335</v>
      </c>
      <c r="G156" s="39">
        <v>2600</v>
      </c>
      <c r="H156" s="40"/>
      <c r="I156" s="21" t="s">
        <v>109</v>
      </c>
      <c r="J156" s="35" t="s">
        <v>163</v>
      </c>
      <c r="K156" s="41"/>
      <c r="M156" s="35" t="str">
        <f>IF(ISNA(VLOOKUP(F156,#REF!,1,FALSE)),"","LDC")</f>
        <v>LDC</v>
      </c>
      <c r="N156" s="21" t="str">
        <f>IF(ISNA(VLOOKUP(F156,#REF!,1,FALSE)),"","SIDS")</f>
        <v>SIDS</v>
      </c>
      <c r="O156" s="35" t="str">
        <f>IF(ISNA(VLOOKUP(F156,#REF!,1,FALSE)),"","LLDC")</f>
        <v>LLDC</v>
      </c>
      <c r="P156" s="21" t="str">
        <f t="shared" si="7"/>
        <v/>
      </c>
      <c r="Q156" s="41"/>
      <c r="R156" s="41"/>
      <c r="S156" s="21" t="s">
        <v>48</v>
      </c>
      <c r="T156" s="37">
        <f t="shared" si="8"/>
        <v>1</v>
      </c>
      <c r="U156" s="42" t="s">
        <v>335</v>
      </c>
      <c r="V156" s="43">
        <v>6120</v>
      </c>
      <c r="W156" s="43"/>
    </row>
    <row r="157" spans="1:23" s="21" customFormat="1" ht="11.25" customHeight="1" x14ac:dyDescent="0.2">
      <c r="B157" s="36">
        <v>177</v>
      </c>
      <c r="C157" s="37">
        <f t="shared" si="6"/>
        <v>1</v>
      </c>
      <c r="D157" s="21" t="s">
        <v>186</v>
      </c>
      <c r="F157" s="38" t="s">
        <v>186</v>
      </c>
      <c r="G157" s="39">
        <v>2580</v>
      </c>
      <c r="H157" s="40"/>
      <c r="I157" s="21" t="s">
        <v>144</v>
      </c>
      <c r="J157" s="35" t="s">
        <v>163</v>
      </c>
      <c r="M157" s="35" t="str">
        <f>IF(ISNA(VLOOKUP(F157,#REF!,1,FALSE)),"","LDC")</f>
        <v>LDC</v>
      </c>
      <c r="N157" s="21" t="str">
        <f>IF(ISNA(VLOOKUP(F157,#REF!,1,FALSE)),"","SIDS")</f>
        <v>SIDS</v>
      </c>
      <c r="O157" s="35" t="str">
        <f>IF(ISNA(VLOOKUP(F157,#REF!,1,FALSE)),"","LLDC")</f>
        <v>LLDC</v>
      </c>
      <c r="P157" s="21" t="str">
        <f t="shared" si="7"/>
        <v/>
      </c>
      <c r="Q157" s="41"/>
      <c r="R157" s="41"/>
      <c r="S157" s="21" t="s">
        <v>133</v>
      </c>
      <c r="T157" s="37">
        <f t="shared" si="8"/>
        <v>1</v>
      </c>
      <c r="U157" s="42" t="s">
        <v>186</v>
      </c>
      <c r="V157" s="43">
        <v>5520</v>
      </c>
      <c r="W157" s="43"/>
    </row>
    <row r="158" spans="1:23" s="21" customFormat="1" ht="11.25" customHeight="1" x14ac:dyDescent="0.2">
      <c r="B158" s="48">
        <v>130</v>
      </c>
      <c r="C158" s="37">
        <f t="shared" si="6"/>
        <v>1</v>
      </c>
      <c r="D158" s="21" t="s">
        <v>187</v>
      </c>
      <c r="F158" s="38" t="s">
        <v>187</v>
      </c>
      <c r="G158" s="39">
        <v>2310</v>
      </c>
      <c r="H158" s="40"/>
      <c r="I158" s="21" t="s">
        <v>123</v>
      </c>
      <c r="J158" s="35" t="s">
        <v>163</v>
      </c>
      <c r="M158" s="35" t="str">
        <f>IF(ISNA(VLOOKUP(F158,#REF!,1,FALSE)),"","LDC")</f>
        <v>LDC</v>
      </c>
      <c r="N158" s="21" t="str">
        <f>IF(ISNA(VLOOKUP(F158,#REF!,1,FALSE)),"","SIDS")</f>
        <v>SIDS</v>
      </c>
      <c r="O158" s="35" t="str">
        <f>IF(ISNA(VLOOKUP(F158,#REF!,1,FALSE)),"","LLDC")</f>
        <v>LLDC</v>
      </c>
      <c r="P158" s="21" t="str">
        <f t="shared" si="7"/>
        <v/>
      </c>
      <c r="R158" s="41"/>
      <c r="S158" s="27" t="s">
        <v>133</v>
      </c>
      <c r="T158" s="37">
        <f t="shared" si="8"/>
        <v>1</v>
      </c>
      <c r="U158" s="42" t="s">
        <v>187</v>
      </c>
      <c r="V158" s="43">
        <v>4290</v>
      </c>
      <c r="W158" s="46" t="s">
        <v>24</v>
      </c>
    </row>
    <row r="159" spans="1:23" s="21" customFormat="1" ht="11.25" customHeight="1" x14ac:dyDescent="0.2">
      <c r="A159" s="41"/>
      <c r="B159" s="36">
        <v>45</v>
      </c>
      <c r="C159" s="37">
        <f t="shared" si="6"/>
        <v>1</v>
      </c>
      <c r="D159" s="21" t="s">
        <v>188</v>
      </c>
      <c r="F159" s="38" t="s">
        <v>188</v>
      </c>
      <c r="G159" s="39">
        <v>2250</v>
      </c>
      <c r="H159" s="40"/>
      <c r="I159" s="21" t="s">
        <v>114</v>
      </c>
      <c r="J159" s="35" t="s">
        <v>163</v>
      </c>
      <c r="K159" s="41"/>
      <c r="L159" s="21" t="s">
        <v>180</v>
      </c>
      <c r="M159" s="35" t="str">
        <f>IF(ISNA(VLOOKUP(F159,#REF!,1,FALSE)),"","LDC")</f>
        <v>LDC</v>
      </c>
      <c r="N159" s="21" t="str">
        <f>IF(ISNA(VLOOKUP(F159,#REF!,1,FALSE)),"","SIDS")</f>
        <v>SIDS</v>
      </c>
      <c r="O159" s="35" t="str">
        <f>IF(ISNA(VLOOKUP(F159,#REF!,1,FALSE)),"","LLDC")</f>
        <v>LLDC</v>
      </c>
      <c r="P159" s="21" t="str">
        <f t="shared" si="7"/>
        <v/>
      </c>
      <c r="Q159" s="41"/>
      <c r="R159" s="41"/>
      <c r="S159" s="21" t="s">
        <v>145</v>
      </c>
      <c r="T159" s="37">
        <f t="shared" si="8"/>
        <v>1</v>
      </c>
      <c r="U159" s="59" t="s">
        <v>188</v>
      </c>
      <c r="V159" s="43">
        <v>3240</v>
      </c>
      <c r="W159" s="43"/>
    </row>
    <row r="160" spans="1:23" s="21" customFormat="1" ht="11.25" customHeight="1" x14ac:dyDescent="0.2">
      <c r="B160" s="36">
        <v>152</v>
      </c>
      <c r="C160" s="37">
        <f t="shared" si="6"/>
        <v>1</v>
      </c>
      <c r="D160" s="21" t="s">
        <v>189</v>
      </c>
      <c r="F160" s="38" t="s">
        <v>189</v>
      </c>
      <c r="G160" s="39">
        <v>2210</v>
      </c>
      <c r="H160" s="40"/>
      <c r="I160" s="21" t="s">
        <v>123</v>
      </c>
      <c r="J160" s="35" t="s">
        <v>163</v>
      </c>
      <c r="M160" s="35" t="str">
        <f>IF(ISNA(VLOOKUP(F160,#REF!,1,FALSE)),"","LDC")</f>
        <v>LDC</v>
      </c>
      <c r="N160" s="21" t="str">
        <f>IF(ISNA(VLOOKUP(F160,#REF!,1,FALSE)),"","SIDS")</f>
        <v>SIDS</v>
      </c>
      <c r="O160" s="35" t="str">
        <f>IF(ISNA(VLOOKUP(F160,#REF!,1,FALSE)),"","LLDC")</f>
        <v>LLDC</v>
      </c>
      <c r="P160" s="21" t="str">
        <f t="shared" si="7"/>
        <v/>
      </c>
      <c r="Q160" s="41"/>
      <c r="R160" s="41"/>
      <c r="S160" s="21" t="s">
        <v>48</v>
      </c>
      <c r="T160" s="37">
        <f t="shared" si="8"/>
        <v>1</v>
      </c>
      <c r="U160" s="42" t="s">
        <v>189</v>
      </c>
      <c r="V160" s="43">
        <v>4140</v>
      </c>
      <c r="W160" s="43"/>
    </row>
    <row r="161" spans="1:23" s="21" customFormat="1" ht="11.25" customHeight="1" x14ac:dyDescent="0.2">
      <c r="A161" s="41"/>
      <c r="B161" s="36">
        <v>23</v>
      </c>
      <c r="C161" s="37">
        <f t="shared" si="6"/>
        <v>1</v>
      </c>
      <c r="D161" s="21" t="s">
        <v>190</v>
      </c>
      <c r="F161" s="38" t="s">
        <v>190</v>
      </c>
      <c r="G161" s="39">
        <v>2130</v>
      </c>
      <c r="H161" s="40"/>
      <c r="I161" s="21" t="s">
        <v>144</v>
      </c>
      <c r="J161" s="35" t="s">
        <v>163</v>
      </c>
      <c r="K161" s="41"/>
      <c r="M161" s="35" t="str">
        <f>IF(ISNA(VLOOKUP(F161,#REF!,1,FALSE)),"","LDC")</f>
        <v>LDC</v>
      </c>
      <c r="N161" s="21" t="str">
        <f>IF(ISNA(VLOOKUP(F161,#REF!,1,FALSE)),"","SIDS")</f>
        <v>SIDS</v>
      </c>
      <c r="O161" s="35" t="str">
        <f>IF(ISNA(VLOOKUP(F161,#REF!,1,FALSE)),"","LLDC")</f>
        <v>LLDC</v>
      </c>
      <c r="P161" s="21" t="str">
        <f t="shared" si="7"/>
        <v/>
      </c>
      <c r="Q161" s="41"/>
      <c r="R161" s="41"/>
      <c r="S161" s="21" t="s">
        <v>145</v>
      </c>
      <c r="T161" s="37">
        <f t="shared" si="8"/>
        <v>1</v>
      </c>
      <c r="U161" s="42" t="s">
        <v>190</v>
      </c>
      <c r="V161" s="43">
        <v>5570</v>
      </c>
      <c r="W161" s="43"/>
    </row>
    <row r="162" spans="1:23" s="21" customFormat="1" ht="11.25" customHeight="1" x14ac:dyDescent="0.2">
      <c r="B162" s="48">
        <v>100</v>
      </c>
      <c r="C162" s="37">
        <f t="shared" si="6"/>
        <v>1</v>
      </c>
      <c r="D162" s="21" t="s">
        <v>191</v>
      </c>
      <c r="F162" s="38" t="s">
        <v>191</v>
      </c>
      <c r="G162" s="39">
        <v>2030</v>
      </c>
      <c r="H162" s="40"/>
      <c r="I162" s="21" t="s">
        <v>123</v>
      </c>
      <c r="J162" s="35" t="s">
        <v>163</v>
      </c>
      <c r="M162" s="35" t="str">
        <f>IF(ISNA(VLOOKUP(F162,#REF!,1,FALSE)),"","LDC")</f>
        <v>LDC</v>
      </c>
      <c r="N162" s="21" t="str">
        <f>IF(ISNA(VLOOKUP(F162,#REF!,1,FALSE)),"","SIDS")</f>
        <v>SIDS</v>
      </c>
      <c r="O162" s="35" t="str">
        <f>IF(ISNA(VLOOKUP(F162,#REF!,1,FALSE)),"","LLDC")</f>
        <v>LLDC</v>
      </c>
      <c r="P162" s="21" t="str">
        <f t="shared" si="7"/>
        <v/>
      </c>
      <c r="R162" s="41"/>
      <c r="S162" s="21" t="s">
        <v>145</v>
      </c>
      <c r="T162" s="37">
        <f t="shared" si="8"/>
        <v>1</v>
      </c>
      <c r="U162" s="42" t="s">
        <v>191</v>
      </c>
      <c r="V162" s="43">
        <v>3300</v>
      </c>
      <c r="W162" s="43"/>
    </row>
    <row r="163" spans="1:23" s="21" customFormat="1" ht="11.25" customHeight="1" x14ac:dyDescent="0.2">
      <c r="A163" s="41"/>
      <c r="B163" s="36">
        <v>24</v>
      </c>
      <c r="C163" s="37">
        <f t="shared" si="6"/>
        <v>1</v>
      </c>
      <c r="D163" s="21" t="s">
        <v>192</v>
      </c>
      <c r="F163" s="38" t="s">
        <v>192</v>
      </c>
      <c r="G163" s="39">
        <v>2020</v>
      </c>
      <c r="H163" s="40"/>
      <c r="I163" s="21" t="s">
        <v>101</v>
      </c>
      <c r="J163" s="35" t="s">
        <v>163</v>
      </c>
      <c r="K163" s="41"/>
      <c r="L163" s="21" t="s">
        <v>180</v>
      </c>
      <c r="M163" s="35" t="str">
        <f>IF(ISNA(VLOOKUP(F163,#REF!,1,FALSE)),"","LDC")</f>
        <v>LDC</v>
      </c>
      <c r="N163" s="21" t="str">
        <f>IF(ISNA(VLOOKUP(F163,#REF!,1,FALSE)),"","SIDS")</f>
        <v>SIDS</v>
      </c>
      <c r="O163" s="35" t="str">
        <f>IF(ISNA(VLOOKUP(F163,#REF!,1,FALSE)),"","LLDC")</f>
        <v>LLDC</v>
      </c>
      <c r="P163" s="21" t="str">
        <f t="shared" si="7"/>
        <v/>
      </c>
      <c r="Q163" s="41"/>
      <c r="R163" s="41"/>
      <c r="S163" s="21" t="s">
        <v>133</v>
      </c>
      <c r="T163" s="37">
        <f t="shared" si="8"/>
        <v>1</v>
      </c>
      <c r="U163" s="42" t="s">
        <v>192</v>
      </c>
      <c r="V163" s="43">
        <v>4890</v>
      </c>
      <c r="W163" s="43"/>
    </row>
    <row r="164" spans="1:23" s="21" customFormat="1" ht="11.25" customHeight="1" x14ac:dyDescent="0.2">
      <c r="B164" s="36">
        <v>83</v>
      </c>
      <c r="C164" s="37">
        <f t="shared" si="6"/>
        <v>1</v>
      </c>
      <c r="D164" s="21" t="s">
        <v>193</v>
      </c>
      <c r="F164" s="38" t="s">
        <v>193</v>
      </c>
      <c r="G164" s="39">
        <v>1980</v>
      </c>
      <c r="H164" s="40"/>
      <c r="I164" s="21" t="s">
        <v>101</v>
      </c>
      <c r="J164" s="35" t="s">
        <v>163</v>
      </c>
      <c r="L164" s="21" t="s">
        <v>180</v>
      </c>
      <c r="M164" s="35" t="str">
        <f>IF(ISNA(VLOOKUP(F164,#REF!,1,FALSE)),"","LDC")</f>
        <v>LDC</v>
      </c>
      <c r="N164" s="21" t="str">
        <f>IF(ISNA(VLOOKUP(F164,#REF!,1,FALSE)),"","SIDS")</f>
        <v>SIDS</v>
      </c>
      <c r="O164" s="35" t="str">
        <f>IF(ISNA(VLOOKUP(F164,#REF!,1,FALSE)),"","LLDC")</f>
        <v>LLDC</v>
      </c>
      <c r="P164" s="21" t="str">
        <f t="shared" si="7"/>
        <v/>
      </c>
      <c r="R164" s="41"/>
      <c r="S164" s="21" t="s">
        <v>145</v>
      </c>
      <c r="T164" s="37">
        <f t="shared" si="8"/>
        <v>1</v>
      </c>
      <c r="U164" s="42" t="s">
        <v>193</v>
      </c>
      <c r="V164" s="43">
        <v>3820</v>
      </c>
      <c r="W164" s="47" t="s">
        <v>71</v>
      </c>
    </row>
    <row r="165" spans="1:23" s="21" customFormat="1" ht="11.25" customHeight="1" x14ac:dyDescent="0.2">
      <c r="B165" s="36">
        <v>128</v>
      </c>
      <c r="C165" s="37">
        <f t="shared" si="6"/>
        <v>1</v>
      </c>
      <c r="D165" s="21" t="s">
        <v>194</v>
      </c>
      <c r="F165" s="38" t="s">
        <v>194</v>
      </c>
      <c r="G165" s="39">
        <v>1980</v>
      </c>
      <c r="H165" s="53" t="s">
        <v>119</v>
      </c>
      <c r="I165" s="21" t="s">
        <v>106</v>
      </c>
      <c r="J165" s="35" t="s">
        <v>163</v>
      </c>
      <c r="M165" s="35" t="str">
        <f>IF(ISNA(VLOOKUP(F165,#REF!,1,FALSE)),"","LDC")</f>
        <v>LDC</v>
      </c>
      <c r="N165" s="21" t="str">
        <f>IF(ISNA(VLOOKUP(F165,#REF!,1,FALSE)),"","SIDS")</f>
        <v>SIDS</v>
      </c>
      <c r="O165" s="35" t="str">
        <f>IF(ISNA(VLOOKUP(F165,#REF!,1,FALSE)),"","LLDC")</f>
        <v>LLDC</v>
      </c>
      <c r="P165" s="21" t="str">
        <f t="shared" si="7"/>
        <v/>
      </c>
      <c r="R165" s="41"/>
      <c r="S165" s="21" t="s">
        <v>145</v>
      </c>
      <c r="T165" s="37">
        <f t="shared" si="8"/>
        <v>1</v>
      </c>
      <c r="U165" s="42" t="s">
        <v>194</v>
      </c>
      <c r="V165" s="43">
        <v>3640</v>
      </c>
      <c r="W165" s="47" t="s">
        <v>24</v>
      </c>
    </row>
    <row r="166" spans="1:23" s="21" customFormat="1" ht="11.25" customHeight="1" x14ac:dyDescent="0.2">
      <c r="B166" s="36">
        <v>140</v>
      </c>
      <c r="C166" s="37">
        <f t="shared" si="6"/>
        <v>1</v>
      </c>
      <c r="D166" s="21" t="s">
        <v>195</v>
      </c>
      <c r="F166" s="38" t="s">
        <v>195</v>
      </c>
      <c r="G166" s="39">
        <v>1510</v>
      </c>
      <c r="H166" s="40"/>
      <c r="I166" s="21" t="s">
        <v>101</v>
      </c>
      <c r="J166" s="35" t="s">
        <v>163</v>
      </c>
      <c r="L166" s="21" t="s">
        <v>180</v>
      </c>
      <c r="M166" s="35" t="str">
        <f>IF(ISNA(VLOOKUP(F166,#REF!,1,FALSE)),"","LDC")</f>
        <v>LDC</v>
      </c>
      <c r="N166" s="21" t="str">
        <f>IF(ISNA(VLOOKUP(F166,#REF!,1,FALSE)),"","SIDS")</f>
        <v>SIDS</v>
      </c>
      <c r="O166" s="35" t="str">
        <f>IF(ISNA(VLOOKUP(F166,#REF!,1,FALSE)),"","LLDC")</f>
        <v>LLDC</v>
      </c>
      <c r="P166" s="21" t="str">
        <f t="shared" si="7"/>
        <v/>
      </c>
      <c r="R166" s="41"/>
      <c r="S166" s="21" t="s">
        <v>145</v>
      </c>
      <c r="T166" s="37">
        <f t="shared" si="8"/>
        <v>1</v>
      </c>
      <c r="U166" s="42" t="s">
        <v>195</v>
      </c>
      <c r="V166" s="43">
        <v>3730</v>
      </c>
      <c r="W166" s="43"/>
    </row>
    <row r="167" spans="1:23" s="21" customFormat="1" ht="11.25" customHeight="1" x14ac:dyDescent="0.2">
      <c r="B167" s="36">
        <v>206</v>
      </c>
      <c r="C167" s="37">
        <f t="shared" si="6"/>
        <v>1</v>
      </c>
      <c r="D167" s="21" t="s">
        <v>196</v>
      </c>
      <c r="F167" s="38" t="s">
        <v>196</v>
      </c>
      <c r="G167" s="39">
        <v>1510</v>
      </c>
      <c r="H167" s="40"/>
      <c r="I167" s="21" t="s">
        <v>106</v>
      </c>
      <c r="J167" s="35" t="s">
        <v>163</v>
      </c>
      <c r="M167" s="35" t="str">
        <f>IF(ISNA(VLOOKUP(F167,#REF!,1,FALSE)),"","LDC")</f>
        <v>LDC</v>
      </c>
      <c r="N167" s="21" t="str">
        <f>IF(ISNA(VLOOKUP(F167,#REF!,1,FALSE)),"","SIDS")</f>
        <v>SIDS</v>
      </c>
      <c r="O167" s="35" t="str">
        <f>IF(ISNA(VLOOKUP(F167,#REF!,1,FALSE)),"","LLDC")</f>
        <v>LLDC</v>
      </c>
      <c r="P167" s="21" t="str">
        <f t="shared" si="7"/>
        <v/>
      </c>
      <c r="Q167" s="41"/>
      <c r="R167" s="41"/>
      <c r="S167" s="21" t="s">
        <v>133</v>
      </c>
      <c r="T167" s="37">
        <f t="shared" si="8"/>
        <v>1</v>
      </c>
      <c r="U167" s="42" t="s">
        <v>196</v>
      </c>
      <c r="V167" s="43">
        <v>3420</v>
      </c>
      <c r="W167" s="43"/>
    </row>
    <row r="168" spans="1:23" s="21" customFormat="1" ht="11.25" customHeight="1" x14ac:dyDescent="0.2">
      <c r="B168" s="36">
        <v>149</v>
      </c>
      <c r="C168" s="37">
        <f t="shared" si="6"/>
        <v>1</v>
      </c>
      <c r="D168" s="21" t="s">
        <v>197</v>
      </c>
      <c r="F168" s="38" t="s">
        <v>197</v>
      </c>
      <c r="G168" s="39">
        <v>1480</v>
      </c>
      <c r="H168" s="40"/>
      <c r="I168" s="21" t="s">
        <v>123</v>
      </c>
      <c r="J168" s="35" t="s">
        <v>163</v>
      </c>
      <c r="M168" s="35" t="str">
        <f>IF(ISNA(VLOOKUP(F168,#REF!,1,FALSE)),"","LDC")</f>
        <v>LDC</v>
      </c>
      <c r="N168" s="21" t="str">
        <f>IF(ISNA(VLOOKUP(F168,#REF!,1,FALSE)),"","SIDS")</f>
        <v>SIDS</v>
      </c>
      <c r="O168" s="35" t="str">
        <f>IF(ISNA(VLOOKUP(F168,#REF!,1,FALSE)),"","LLDC")</f>
        <v>LLDC</v>
      </c>
      <c r="P168" s="21" t="str">
        <f t="shared" si="7"/>
        <v/>
      </c>
      <c r="Q168" s="41"/>
      <c r="R168" s="41"/>
      <c r="S168" s="21" t="s">
        <v>133</v>
      </c>
      <c r="T168" s="37">
        <f t="shared" si="8"/>
        <v>1</v>
      </c>
      <c r="U168" s="42" t="s">
        <v>197</v>
      </c>
      <c r="V168" s="43">
        <v>2570</v>
      </c>
      <c r="W168" s="43"/>
    </row>
    <row r="169" spans="1:23" s="21" customFormat="1" ht="11.25" customHeight="1" x14ac:dyDescent="0.2">
      <c r="B169" s="36">
        <v>87</v>
      </c>
      <c r="C169" s="37">
        <f t="shared" si="6"/>
        <v>1</v>
      </c>
      <c r="D169" s="21" t="s">
        <v>198</v>
      </c>
      <c r="F169" s="44" t="s">
        <v>198</v>
      </c>
      <c r="G169" s="49">
        <v>1420</v>
      </c>
      <c r="H169" s="40"/>
      <c r="I169" s="21" t="s">
        <v>144</v>
      </c>
      <c r="J169" s="35" t="s">
        <v>163</v>
      </c>
      <c r="M169" s="35" t="str">
        <f>IF(ISNA(VLOOKUP(F169,#REF!,1,FALSE)),"","LDC")</f>
        <v>LDC</v>
      </c>
      <c r="N169" s="21" t="str">
        <f>IF(ISNA(VLOOKUP(F169,#REF!,1,FALSE)),"","SIDS")</f>
        <v>SIDS</v>
      </c>
      <c r="O169" s="35" t="str">
        <f>IF(ISNA(VLOOKUP(F169,#REF!,1,FALSE)),"","LLDC")</f>
        <v>LLDC</v>
      </c>
      <c r="P169" s="21" t="str">
        <f t="shared" si="7"/>
        <v/>
      </c>
      <c r="R169" s="41"/>
      <c r="S169" s="21" t="s">
        <v>133</v>
      </c>
      <c r="T169" s="37">
        <f t="shared" si="8"/>
        <v>1</v>
      </c>
      <c r="U169" s="42" t="s">
        <v>198</v>
      </c>
      <c r="V169" s="43">
        <v>3620</v>
      </c>
      <c r="W169" s="43"/>
    </row>
    <row r="170" spans="1:23" s="21" customFormat="1" ht="11.25" customHeight="1" x14ac:dyDescent="0.2">
      <c r="B170" s="48">
        <v>73</v>
      </c>
      <c r="C170" s="37">
        <f t="shared" si="6"/>
        <v>1</v>
      </c>
      <c r="D170" s="21" t="s">
        <v>199</v>
      </c>
      <c r="F170" s="38" t="s">
        <v>199</v>
      </c>
      <c r="G170" s="39">
        <v>1410</v>
      </c>
      <c r="H170" s="40"/>
      <c r="I170" s="21" t="s">
        <v>114</v>
      </c>
      <c r="J170" s="35" t="s">
        <v>163</v>
      </c>
      <c r="L170" s="21" t="s">
        <v>180</v>
      </c>
      <c r="M170" s="35" t="str">
        <f>IF(ISNA(VLOOKUP(F170,#REF!,1,FALSE)),"","LDC")</f>
        <v>LDC</v>
      </c>
      <c r="N170" s="21" t="str">
        <f>IF(ISNA(VLOOKUP(F170,#REF!,1,FALSE)),"","SIDS")</f>
        <v>SIDS</v>
      </c>
      <c r="O170" s="35" t="str">
        <f>IF(ISNA(VLOOKUP(F170,#REF!,1,FALSE)),"","LLDC")</f>
        <v>LLDC</v>
      </c>
      <c r="P170" s="21" t="str">
        <f t="shared" si="7"/>
        <v/>
      </c>
      <c r="R170" s="41"/>
      <c r="S170" s="21" t="s">
        <v>145</v>
      </c>
      <c r="T170" s="37">
        <f t="shared" si="8"/>
        <v>1</v>
      </c>
      <c r="U170" s="42" t="s">
        <v>199</v>
      </c>
      <c r="V170" s="43">
        <v>1810</v>
      </c>
      <c r="W170" s="43"/>
    </row>
    <row r="171" spans="1:23" s="21" customFormat="1" ht="11.25" customHeight="1" x14ac:dyDescent="0.2">
      <c r="B171" s="36">
        <v>162</v>
      </c>
      <c r="C171" s="37">
        <f t="shared" si="6"/>
        <v>1</v>
      </c>
      <c r="D171" s="21" t="s">
        <v>341</v>
      </c>
      <c r="F171" s="38" t="s">
        <v>341</v>
      </c>
      <c r="G171" s="39">
        <v>1350</v>
      </c>
      <c r="H171" s="40"/>
      <c r="I171" s="21" t="s">
        <v>114</v>
      </c>
      <c r="J171" s="35" t="s">
        <v>163</v>
      </c>
      <c r="L171" s="21" t="s">
        <v>180</v>
      </c>
      <c r="M171" s="35" t="str">
        <f>IF(ISNA(VLOOKUP(F171,#REF!,1,FALSE)),"","LDC")</f>
        <v>LDC</v>
      </c>
      <c r="N171" s="21" t="str">
        <f>IF(ISNA(VLOOKUP(F171,#REF!,1,FALSE)),"","SIDS")</f>
        <v>SIDS</v>
      </c>
      <c r="O171" s="35" t="str">
        <f>IF(ISNA(VLOOKUP(F171,#REF!,1,FALSE)),"","LLDC")</f>
        <v>LLDC</v>
      </c>
      <c r="P171" s="21" t="str">
        <f t="shared" si="7"/>
        <v/>
      </c>
      <c r="Q171" s="41"/>
      <c r="R171" s="41"/>
      <c r="S171" s="21" t="s">
        <v>145</v>
      </c>
      <c r="T171" s="37">
        <f t="shared" si="8"/>
        <v>1</v>
      </c>
      <c r="U171" s="42" t="s">
        <v>341</v>
      </c>
      <c r="V171" s="43">
        <v>2080</v>
      </c>
      <c r="W171" s="43"/>
    </row>
    <row r="172" spans="1:23" s="21" customFormat="1" ht="11.25" customHeight="1" x14ac:dyDescent="0.2">
      <c r="B172" s="36">
        <v>182</v>
      </c>
      <c r="C172" s="37">
        <f t="shared" si="6"/>
        <v>1</v>
      </c>
      <c r="D172" s="21" t="s">
        <v>200</v>
      </c>
      <c r="F172" s="38" t="s">
        <v>200</v>
      </c>
      <c r="G172" s="39">
        <v>1310</v>
      </c>
      <c r="H172" s="53" t="s">
        <v>201</v>
      </c>
      <c r="I172" s="21" t="s">
        <v>114</v>
      </c>
      <c r="J172" s="35" t="s">
        <v>163</v>
      </c>
      <c r="L172" s="21" t="s">
        <v>180</v>
      </c>
      <c r="M172" s="35" t="str">
        <f>IF(ISNA(VLOOKUP(F172,#REF!,1,FALSE)),"","LDC")</f>
        <v>LDC</v>
      </c>
      <c r="N172" s="21" t="str">
        <f>IF(ISNA(VLOOKUP(F172,#REF!,1,FALSE)),"","SIDS")</f>
        <v>SIDS</v>
      </c>
      <c r="O172" s="35" t="str">
        <f>IF(ISNA(VLOOKUP(F172,#REF!,1,FALSE)),"","LLDC")</f>
        <v>LLDC</v>
      </c>
      <c r="P172" s="21" t="str">
        <f t="shared" si="7"/>
        <v/>
      </c>
      <c r="Q172" s="41"/>
      <c r="R172" s="41"/>
      <c r="S172" s="21" t="s">
        <v>145</v>
      </c>
      <c r="T172" s="37">
        <f t="shared" si="8"/>
        <v>1</v>
      </c>
      <c r="U172" s="42" t="s">
        <v>200</v>
      </c>
      <c r="V172" s="43">
        <v>2120</v>
      </c>
      <c r="W172" s="43"/>
    </row>
    <row r="173" spans="1:23" s="21" customFormat="1" ht="11.25" customHeight="1" x14ac:dyDescent="0.2">
      <c r="B173" s="48">
        <v>142</v>
      </c>
      <c r="C173" s="37">
        <f t="shared" si="6"/>
        <v>1</v>
      </c>
      <c r="D173" s="21" t="s">
        <v>202</v>
      </c>
      <c r="F173" s="38" t="s">
        <v>202</v>
      </c>
      <c r="G173" s="39">
        <v>1280</v>
      </c>
      <c r="H173" s="40"/>
      <c r="I173" s="21" t="s">
        <v>114</v>
      </c>
      <c r="J173" s="35" t="s">
        <v>163</v>
      </c>
      <c r="M173" s="35" t="str">
        <f>IF(ISNA(VLOOKUP(F173,#REF!,1,FALSE)),"","LDC")</f>
        <v>LDC</v>
      </c>
      <c r="N173" s="21" t="str">
        <f>IF(ISNA(VLOOKUP(F173,#REF!,1,FALSE)),"","SIDS")</f>
        <v>SIDS</v>
      </c>
      <c r="O173" s="35" t="str">
        <f>IF(ISNA(VLOOKUP(F173,#REF!,1,FALSE)),"","LLDC")</f>
        <v>LLDC</v>
      </c>
      <c r="P173" s="21" t="str">
        <f t="shared" si="7"/>
        <v/>
      </c>
      <c r="R173" s="41"/>
      <c r="S173" s="21" t="s">
        <v>145</v>
      </c>
      <c r="T173" s="37">
        <f t="shared" si="8"/>
        <v>1</v>
      </c>
      <c r="U173" s="42" t="s">
        <v>202</v>
      </c>
      <c r="V173" s="43">
        <v>2290</v>
      </c>
      <c r="W173" s="43"/>
    </row>
    <row r="174" spans="1:23" s="21" customFormat="1" ht="11.25" customHeight="1" x14ac:dyDescent="0.2">
      <c r="A174" s="41"/>
      <c r="B174" s="36">
        <v>54</v>
      </c>
      <c r="C174" s="37">
        <f t="shared" si="6"/>
        <v>1</v>
      </c>
      <c r="D174" s="21" t="s">
        <v>203</v>
      </c>
      <c r="F174" s="38" t="s">
        <v>203</v>
      </c>
      <c r="G174" s="50">
        <v>1270</v>
      </c>
      <c r="H174" s="53" t="s">
        <v>28</v>
      </c>
      <c r="I174" s="21" t="s">
        <v>109</v>
      </c>
      <c r="J174" s="35" t="s">
        <v>163</v>
      </c>
      <c r="K174" s="41"/>
      <c r="M174" s="35" t="str">
        <f>IF(ISNA(VLOOKUP(F174,#REF!,1,FALSE)),"","LDC")</f>
        <v>LDC</v>
      </c>
      <c r="N174" s="21" t="str">
        <f>IF(ISNA(VLOOKUP(F174,#REF!,1,FALSE)),"","SIDS")</f>
        <v>SIDS</v>
      </c>
      <c r="O174" s="35" t="str">
        <f>IF(ISNA(VLOOKUP(F174,#REF!,1,FALSE)),"","LLDC")</f>
        <v>LLDC</v>
      </c>
      <c r="P174" s="21" t="str">
        <f t="shared" si="7"/>
        <v/>
      </c>
      <c r="Q174" s="41"/>
      <c r="R174" s="41"/>
      <c r="S174" s="21" t="s">
        <v>145</v>
      </c>
      <c r="T174" s="37">
        <f t="shared" si="8"/>
        <v>1</v>
      </c>
      <c r="U174" s="42" t="s">
        <v>203</v>
      </c>
      <c r="V174" s="52">
        <v>2450</v>
      </c>
      <c r="W174" s="43"/>
    </row>
    <row r="175" spans="1:23" s="21" customFormat="1" ht="11.25" customHeight="1" x14ac:dyDescent="0.2">
      <c r="B175" s="36">
        <v>209</v>
      </c>
      <c r="C175" s="37">
        <f t="shared" si="6"/>
        <v>1</v>
      </c>
      <c r="D175" s="21" t="s">
        <v>204</v>
      </c>
      <c r="F175" s="38" t="s">
        <v>204</v>
      </c>
      <c r="G175" s="39">
        <v>1270</v>
      </c>
      <c r="H175" s="40"/>
      <c r="I175" s="21" t="s">
        <v>123</v>
      </c>
      <c r="J175" s="35" t="s">
        <v>163</v>
      </c>
      <c r="M175" s="35" t="str">
        <f>IF(ISNA(VLOOKUP(F175,#REF!,1,FALSE)),"","LDC")</f>
        <v>LDC</v>
      </c>
      <c r="N175" s="21" t="str">
        <f>IF(ISNA(VLOOKUP(F175,#REF!,1,FALSE)),"","SIDS")</f>
        <v>SIDS</v>
      </c>
      <c r="O175" s="35" t="str">
        <f>IF(ISNA(VLOOKUP(F175,#REF!,1,FALSE)),"","LLDC")</f>
        <v>LLDC</v>
      </c>
      <c r="P175" s="21" t="str">
        <f t="shared" si="7"/>
        <v/>
      </c>
      <c r="Q175" s="41"/>
      <c r="R175" s="41"/>
      <c r="S175" s="21" t="s">
        <v>133</v>
      </c>
      <c r="T175" s="37">
        <f t="shared" si="8"/>
        <v>1</v>
      </c>
      <c r="U175" s="42" t="s">
        <v>204</v>
      </c>
      <c r="V175" s="43">
        <v>3250</v>
      </c>
      <c r="W175" s="43"/>
    </row>
    <row r="176" spans="1:23" s="21" customFormat="1" ht="11.25" customHeight="1" x14ac:dyDescent="0.2">
      <c r="A176" s="41"/>
      <c r="B176" s="36">
        <v>33</v>
      </c>
      <c r="C176" s="37">
        <f t="shared" si="6"/>
        <v>1</v>
      </c>
      <c r="D176" s="21" t="s">
        <v>205</v>
      </c>
      <c r="F176" s="38" t="s">
        <v>205</v>
      </c>
      <c r="G176" s="39">
        <v>1210</v>
      </c>
      <c r="H176" s="40"/>
      <c r="I176" s="21" t="s">
        <v>114</v>
      </c>
      <c r="J176" s="35" t="s">
        <v>163</v>
      </c>
      <c r="K176" s="41"/>
      <c r="L176" s="21" t="s">
        <v>180</v>
      </c>
      <c r="M176" s="35" t="str">
        <f>IF(ISNA(VLOOKUP(F176,#REF!,1,FALSE)),"","LDC")</f>
        <v>LDC</v>
      </c>
      <c r="N176" s="21" t="str">
        <f>IF(ISNA(VLOOKUP(F176,#REF!,1,FALSE)),"","SIDS")</f>
        <v>SIDS</v>
      </c>
      <c r="O176" s="35" t="str">
        <f>IF(ISNA(VLOOKUP(F176,#REF!,1,FALSE)),"","LLDC")</f>
        <v>LLDC</v>
      </c>
      <c r="P176" s="21" t="str">
        <f t="shared" si="7"/>
        <v/>
      </c>
      <c r="Q176" s="41"/>
      <c r="R176" s="41"/>
      <c r="S176" s="21" t="s">
        <v>145</v>
      </c>
      <c r="T176" s="37">
        <f t="shared" si="8"/>
        <v>1</v>
      </c>
      <c r="U176" s="42" t="s">
        <v>205</v>
      </c>
      <c r="V176" s="43">
        <v>2330</v>
      </c>
      <c r="W176" s="43"/>
    </row>
    <row r="177" spans="1:23" s="21" customFormat="1" ht="11.25" customHeight="1" x14ac:dyDescent="0.2">
      <c r="B177" s="48">
        <v>109</v>
      </c>
      <c r="C177" s="37">
        <f t="shared" si="6"/>
        <v>1</v>
      </c>
      <c r="D177" s="21" t="s">
        <v>206</v>
      </c>
      <c r="F177" s="38" t="s">
        <v>206</v>
      </c>
      <c r="G177" s="39">
        <v>1210</v>
      </c>
      <c r="H177" s="40"/>
      <c r="I177" s="21" t="s">
        <v>114</v>
      </c>
      <c r="J177" s="35" t="s">
        <v>163</v>
      </c>
      <c r="M177" s="35" t="str">
        <f>IF(ISNA(VLOOKUP(F177,#REF!,1,FALSE)),"","LDC")</f>
        <v>LDC</v>
      </c>
      <c r="N177" s="21" t="str">
        <f>IF(ISNA(VLOOKUP(F177,#REF!,1,FALSE)),"","SIDS")</f>
        <v>SIDS</v>
      </c>
      <c r="O177" s="35" t="str">
        <f>IF(ISNA(VLOOKUP(F177,#REF!,1,FALSE)),"","LLDC")</f>
        <v>LLDC</v>
      </c>
      <c r="P177" s="21" t="str">
        <f t="shared" si="7"/>
        <v/>
      </c>
      <c r="R177" s="41"/>
      <c r="S177" s="21" t="s">
        <v>145</v>
      </c>
      <c r="T177" s="37">
        <f t="shared" si="8"/>
        <v>1</v>
      </c>
      <c r="U177" s="42" t="s">
        <v>206</v>
      </c>
      <c r="V177" s="43">
        <v>2040</v>
      </c>
      <c r="W177" s="47" t="s">
        <v>71</v>
      </c>
    </row>
    <row r="178" spans="1:23" s="21" customFormat="1" ht="11.25" customHeight="1" x14ac:dyDescent="0.2">
      <c r="B178" s="36">
        <v>213</v>
      </c>
      <c r="C178" s="37">
        <f t="shared" si="6"/>
        <v>1</v>
      </c>
      <c r="D178" s="21" t="s">
        <v>207</v>
      </c>
      <c r="F178" s="38" t="s">
        <v>207</v>
      </c>
      <c r="G178" s="39">
        <v>1160</v>
      </c>
      <c r="H178" s="40"/>
      <c r="I178" s="21" t="s">
        <v>114</v>
      </c>
      <c r="J178" s="35" t="s">
        <v>163</v>
      </c>
      <c r="L178" s="21" t="s">
        <v>180</v>
      </c>
      <c r="M178" s="35" t="str">
        <f>IF(ISNA(VLOOKUP(F178,#REF!,1,FALSE)),"","LDC")</f>
        <v>LDC</v>
      </c>
      <c r="N178" s="21" t="str">
        <f>IF(ISNA(VLOOKUP(F178,#REF!,1,FALSE)),"","SIDS")</f>
        <v>SIDS</v>
      </c>
      <c r="O178" s="35" t="str">
        <f>IF(ISNA(VLOOKUP(F178,#REF!,1,FALSE)),"","LLDC")</f>
        <v>LLDC</v>
      </c>
      <c r="P178" s="21" t="str">
        <f t="shared" si="7"/>
        <v/>
      </c>
      <c r="Q178" s="41"/>
      <c r="R178" s="41"/>
      <c r="S178" s="21" t="s">
        <v>145</v>
      </c>
      <c r="T178" s="37">
        <f t="shared" si="8"/>
        <v>1</v>
      </c>
      <c r="U178" s="42" t="s">
        <v>207</v>
      </c>
      <c r="V178" s="43">
        <v>1490</v>
      </c>
      <c r="W178" s="43"/>
    </row>
    <row r="179" spans="1:23" s="21" customFormat="1" ht="11.25" customHeight="1" x14ac:dyDescent="0.2">
      <c r="B179" s="48">
        <v>106</v>
      </c>
      <c r="C179" s="37">
        <f t="shared" si="6"/>
        <v>1</v>
      </c>
      <c r="D179" s="21" t="s">
        <v>338</v>
      </c>
      <c r="F179" s="38" t="s">
        <v>338</v>
      </c>
      <c r="G179" s="39">
        <v>1130</v>
      </c>
      <c r="H179" s="40"/>
      <c r="I179" s="21" t="s">
        <v>123</v>
      </c>
      <c r="J179" s="35" t="s">
        <v>163</v>
      </c>
      <c r="M179" s="35" t="str">
        <f>IF(ISNA(VLOOKUP(F179,#REF!,1,FALSE)),"","LDC")</f>
        <v>LDC</v>
      </c>
      <c r="N179" s="21" t="str">
        <f>IF(ISNA(VLOOKUP(F179,#REF!,1,FALSE)),"","SIDS")</f>
        <v>SIDS</v>
      </c>
      <c r="O179" s="35" t="str">
        <f>IF(ISNA(VLOOKUP(F179,#REF!,1,FALSE)),"","LLDC")</f>
        <v>LLDC</v>
      </c>
      <c r="P179" s="21" t="str">
        <f t="shared" si="7"/>
        <v/>
      </c>
      <c r="R179" s="41"/>
      <c r="S179" s="21" t="s">
        <v>145</v>
      </c>
      <c r="T179" s="37">
        <f t="shared" si="8"/>
        <v>1</v>
      </c>
      <c r="U179" s="42" t="s">
        <v>338</v>
      </c>
      <c r="V179" s="43">
        <v>2580</v>
      </c>
      <c r="W179" s="43"/>
    </row>
    <row r="180" spans="1:23" s="21" customFormat="1" ht="11.25" customHeight="1" x14ac:dyDescent="0.2">
      <c r="B180" s="36">
        <v>146</v>
      </c>
      <c r="C180" s="37">
        <f t="shared" si="6"/>
        <v>1</v>
      </c>
      <c r="D180" s="21" t="s">
        <v>208</v>
      </c>
      <c r="F180" s="38" t="s">
        <v>208</v>
      </c>
      <c r="G180" s="39">
        <v>1120</v>
      </c>
      <c r="H180" s="40"/>
      <c r="I180" s="21" t="s">
        <v>144</v>
      </c>
      <c r="J180" s="35" t="s">
        <v>163</v>
      </c>
      <c r="M180" s="35" t="str">
        <f>IF(ISNA(VLOOKUP(F180,#REF!,1,FALSE)),"","LDC")</f>
        <v>LDC</v>
      </c>
      <c r="N180" s="21" t="str">
        <f>IF(ISNA(VLOOKUP(F180,#REF!,1,FALSE)),"","SIDS")</f>
        <v>SIDS</v>
      </c>
      <c r="O180" s="35" t="str">
        <f>IF(ISNA(VLOOKUP(F180,#REF!,1,FALSE)),"","LLDC")</f>
        <v>LLDC</v>
      </c>
      <c r="P180" s="21" t="str">
        <f t="shared" si="7"/>
        <v/>
      </c>
      <c r="Q180" s="41"/>
      <c r="R180" s="41"/>
      <c r="S180" s="21" t="s">
        <v>133</v>
      </c>
      <c r="T180" s="37">
        <f t="shared" si="8"/>
        <v>1</v>
      </c>
      <c r="U180" s="42" t="s">
        <v>208</v>
      </c>
      <c r="V180" s="43">
        <v>2870</v>
      </c>
      <c r="W180" s="46" t="s">
        <v>201</v>
      </c>
    </row>
    <row r="181" spans="1:23" s="21" customFormat="1" ht="11.25" customHeight="1" x14ac:dyDescent="0.2">
      <c r="B181" s="48">
        <v>172</v>
      </c>
      <c r="C181" s="37">
        <f t="shared" si="6"/>
        <v>1</v>
      </c>
      <c r="D181" s="21" t="s">
        <v>209</v>
      </c>
      <c r="F181" s="38" t="s">
        <v>209</v>
      </c>
      <c r="G181" s="39">
        <v>1110</v>
      </c>
      <c r="H181" s="40"/>
      <c r="I181" s="21" t="s">
        <v>123</v>
      </c>
      <c r="J181" s="35" t="s">
        <v>163</v>
      </c>
      <c r="M181" s="35" t="str">
        <f>IF(ISNA(VLOOKUP(F181,#REF!,1,FALSE)),"","LDC")</f>
        <v>LDC</v>
      </c>
      <c r="N181" s="21" t="str">
        <f>IF(ISNA(VLOOKUP(F181,#REF!,1,FALSE)),"","SIDS")</f>
        <v>SIDS</v>
      </c>
      <c r="O181" s="35" t="str">
        <f>IF(ISNA(VLOOKUP(F181,#REF!,1,FALSE)),"","LLDC")</f>
        <v>LLDC</v>
      </c>
      <c r="P181" s="21" t="str">
        <f t="shared" si="7"/>
        <v/>
      </c>
      <c r="Q181" s="41"/>
      <c r="R181" s="41"/>
      <c r="S181" s="21" t="s">
        <v>145</v>
      </c>
      <c r="T181" s="37">
        <f t="shared" si="8"/>
        <v>1</v>
      </c>
      <c r="U181" s="42" t="s">
        <v>209</v>
      </c>
      <c r="V181" s="43">
        <v>2350</v>
      </c>
      <c r="W181" s="43"/>
    </row>
    <row r="182" spans="1:23" s="21" customFormat="1" ht="11.25" customHeight="1" x14ac:dyDescent="0.2">
      <c r="A182" s="41"/>
      <c r="B182" s="36">
        <v>47</v>
      </c>
      <c r="C182" s="37">
        <f t="shared" si="6"/>
        <v>0</v>
      </c>
      <c r="D182" s="21" t="s">
        <v>210</v>
      </c>
      <c r="F182" s="38" t="s">
        <v>297</v>
      </c>
      <c r="G182" s="39">
        <v>1090</v>
      </c>
      <c r="H182" s="40"/>
      <c r="I182" s="21" t="s">
        <v>114</v>
      </c>
      <c r="J182" s="35" t="s">
        <v>163</v>
      </c>
      <c r="K182" s="41"/>
      <c r="L182" s="21" t="s">
        <v>180</v>
      </c>
      <c r="M182" s="35" t="str">
        <f>IF(ISNA(VLOOKUP(F182,#REF!,1,FALSE)),"","LDC")</f>
        <v>LDC</v>
      </c>
      <c r="N182" s="21" t="str">
        <f>IF(ISNA(VLOOKUP(F182,#REF!,1,FALSE)),"","SIDS")</f>
        <v>SIDS</v>
      </c>
      <c r="O182" s="35" t="str">
        <f>IF(ISNA(VLOOKUP(F182,#REF!,1,FALSE)),"","LLDC")</f>
        <v>LLDC</v>
      </c>
      <c r="P182" s="21" t="str">
        <f t="shared" si="7"/>
        <v/>
      </c>
      <c r="Q182" s="41"/>
      <c r="R182" s="41"/>
      <c r="S182" s="21" t="s">
        <v>145</v>
      </c>
      <c r="T182" s="37">
        <f t="shared" si="8"/>
        <v>0</v>
      </c>
      <c r="U182" s="42" t="s">
        <v>210</v>
      </c>
      <c r="V182" s="43">
        <v>1710</v>
      </c>
      <c r="W182" s="43"/>
    </row>
    <row r="183" spans="1:23" s="21" customFormat="1" ht="11.25" customHeight="1" x14ac:dyDescent="0.2">
      <c r="B183" s="36">
        <v>164</v>
      </c>
      <c r="C183" s="37">
        <f t="shared" si="6"/>
        <v>1</v>
      </c>
      <c r="D183" s="21" t="s">
        <v>211</v>
      </c>
      <c r="F183" s="38" t="s">
        <v>211</v>
      </c>
      <c r="G183" s="39">
        <v>1070</v>
      </c>
      <c r="H183" s="40"/>
      <c r="I183" s="21" t="s">
        <v>114</v>
      </c>
      <c r="J183" s="35" t="s">
        <v>163</v>
      </c>
      <c r="L183" s="21" t="s">
        <v>180</v>
      </c>
      <c r="M183" s="35" t="str">
        <f>IF(ISNA(VLOOKUP(F183,#REF!,1,FALSE)),"","LDC")</f>
        <v>LDC</v>
      </c>
      <c r="N183" s="21" t="str">
        <f>IF(ISNA(VLOOKUP(F183,#REF!,1,FALSE)),"","SIDS")</f>
        <v>SIDS</v>
      </c>
      <c r="O183" s="35" t="str">
        <f>IF(ISNA(VLOOKUP(F183,#REF!,1,FALSE)),"","LLDC")</f>
        <v>LLDC</v>
      </c>
      <c r="P183" s="21" t="str">
        <f t="shared" si="7"/>
        <v/>
      </c>
      <c r="Q183" s="41"/>
      <c r="R183" s="41"/>
      <c r="S183" s="21" t="s">
        <v>145</v>
      </c>
      <c r="T183" s="37">
        <f t="shared" si="8"/>
        <v>1</v>
      </c>
      <c r="U183" s="42" t="s">
        <v>211</v>
      </c>
      <c r="V183" s="43">
        <v>1940</v>
      </c>
      <c r="W183" s="43"/>
    </row>
    <row r="184" spans="1:23" s="21" customFormat="1" ht="11.25" customHeight="1" x14ac:dyDescent="0.2">
      <c r="B184" s="36">
        <v>212</v>
      </c>
      <c r="C184" s="37">
        <f t="shared" si="6"/>
        <v>1</v>
      </c>
      <c r="D184" s="21" t="s">
        <v>349</v>
      </c>
      <c r="F184" s="38" t="s">
        <v>349</v>
      </c>
      <c r="G184" s="39">
        <v>1070</v>
      </c>
      <c r="H184" s="40"/>
      <c r="I184" s="21" t="s">
        <v>109</v>
      </c>
      <c r="J184" s="35" t="s">
        <v>163</v>
      </c>
      <c r="M184" s="35" t="str">
        <f>IF(ISNA(VLOOKUP(F184,#REF!,1,FALSE)),"","LDC")</f>
        <v>LDC</v>
      </c>
      <c r="N184" s="21" t="str">
        <f>IF(ISNA(VLOOKUP(F184,#REF!,1,FALSE)),"","SIDS")</f>
        <v>SIDS</v>
      </c>
      <c r="O184" s="35" t="str">
        <f>IF(ISNA(VLOOKUP(F184,#REF!,1,FALSE)),"","LLDC")</f>
        <v>LLDC</v>
      </c>
      <c r="P184" s="21" t="str">
        <f t="shared" si="7"/>
        <v/>
      </c>
      <c r="Q184" s="41"/>
      <c r="R184" s="41"/>
      <c r="S184" s="21" t="s">
        <v>145</v>
      </c>
      <c r="T184" s="37">
        <f t="shared" si="8"/>
        <v>1</v>
      </c>
      <c r="U184" s="42" t="s">
        <v>349</v>
      </c>
      <c r="V184" s="43">
        <v>2170</v>
      </c>
      <c r="W184" s="43"/>
    </row>
    <row r="185" spans="1:23" s="21" customFormat="1" ht="11.25" customHeight="1" x14ac:dyDescent="0.2">
      <c r="B185" s="36">
        <v>134</v>
      </c>
      <c r="C185" s="37">
        <f t="shared" si="6"/>
        <v>1</v>
      </c>
      <c r="D185" s="21" t="s">
        <v>212</v>
      </c>
      <c r="F185" s="38" t="s">
        <v>212</v>
      </c>
      <c r="G185" s="39" t="s">
        <v>58</v>
      </c>
      <c r="H185" s="39"/>
      <c r="I185" s="21" t="s">
        <v>123</v>
      </c>
      <c r="J185" s="35" t="s">
        <v>213</v>
      </c>
      <c r="M185" s="35" t="str">
        <f>IF(ISNA(VLOOKUP(F185,#REF!,1,FALSE)),"","LDC")</f>
        <v>LDC</v>
      </c>
      <c r="N185" s="21" t="str">
        <f>IF(ISNA(VLOOKUP(F185,#REF!,1,FALSE)),"","SIDS")</f>
        <v>SIDS</v>
      </c>
      <c r="O185" s="35" t="str">
        <f>IF(ISNA(VLOOKUP(F185,#REF!,1,FALSE)),"","LLDC")</f>
        <v>LLDC</v>
      </c>
      <c r="P185" s="21" t="str">
        <f t="shared" si="7"/>
        <v/>
      </c>
      <c r="R185" s="41"/>
      <c r="S185" s="21" t="s">
        <v>145</v>
      </c>
      <c r="T185" s="37">
        <f t="shared" si="8"/>
        <v>1</v>
      </c>
      <c r="U185" s="42" t="s">
        <v>212</v>
      </c>
      <c r="V185" s="43" t="s">
        <v>17</v>
      </c>
      <c r="W185" s="43"/>
    </row>
    <row r="186" spans="1:23" s="41" customFormat="1" ht="11.25" customHeight="1" x14ac:dyDescent="0.2">
      <c r="A186" s="21"/>
      <c r="B186" s="36">
        <v>173</v>
      </c>
      <c r="C186" s="37">
        <f t="shared" si="6"/>
        <v>1</v>
      </c>
      <c r="D186" s="21" t="s">
        <v>214</v>
      </c>
      <c r="E186" s="21"/>
      <c r="F186" s="38" t="s">
        <v>214</v>
      </c>
      <c r="G186" s="39" t="s">
        <v>60</v>
      </c>
      <c r="H186" s="39"/>
      <c r="I186" s="21" t="s">
        <v>114</v>
      </c>
      <c r="J186" s="35" t="s">
        <v>213</v>
      </c>
      <c r="K186" s="21"/>
      <c r="L186" s="21" t="s">
        <v>180</v>
      </c>
      <c r="M186" s="35" t="str">
        <f>IF(ISNA(VLOOKUP(F186,#REF!,1,FALSE)),"","LDC")</f>
        <v>LDC</v>
      </c>
      <c r="N186" s="21" t="str">
        <f>IF(ISNA(VLOOKUP(F186,#REF!,1,FALSE)),"","SIDS")</f>
        <v>SIDS</v>
      </c>
      <c r="O186" s="35" t="str">
        <f>IF(ISNA(VLOOKUP(F186,#REF!,1,FALSE)),"","LLDC")</f>
        <v>LLDC</v>
      </c>
      <c r="P186" s="21" t="str">
        <f t="shared" si="7"/>
        <v/>
      </c>
      <c r="S186" s="21" t="s">
        <v>145</v>
      </c>
      <c r="T186" s="37">
        <f t="shared" si="8"/>
        <v>1</v>
      </c>
      <c r="U186" s="55" t="s">
        <v>214</v>
      </c>
      <c r="V186" s="43" t="s">
        <v>17</v>
      </c>
      <c r="W186" s="43"/>
    </row>
    <row r="187" spans="1:23" s="21" customFormat="1" ht="11.25" customHeight="1" x14ac:dyDescent="0.2">
      <c r="B187" s="36">
        <v>101</v>
      </c>
      <c r="C187" s="37">
        <f t="shared" si="6"/>
        <v>1</v>
      </c>
      <c r="D187" s="21" t="s">
        <v>215</v>
      </c>
      <c r="F187" s="38" t="s">
        <v>215</v>
      </c>
      <c r="G187" s="39" t="s">
        <v>68</v>
      </c>
      <c r="H187" s="53"/>
      <c r="I187" s="21" t="s">
        <v>123</v>
      </c>
      <c r="J187" s="35" t="s">
        <v>213</v>
      </c>
      <c r="M187" s="35" t="str">
        <f>IF(ISNA(VLOOKUP(F187,#REF!,1,FALSE)),"","LDC")</f>
        <v>LDC</v>
      </c>
      <c r="N187" s="21" t="str">
        <f>IF(ISNA(VLOOKUP(F187,#REF!,1,FALSE)),"","SIDS")</f>
        <v>SIDS</v>
      </c>
      <c r="O187" s="35" t="str">
        <f>IF(ISNA(VLOOKUP(F187,#REF!,1,FALSE)),"","LLDC")</f>
        <v>LLDC</v>
      </c>
      <c r="P187" s="21" t="str">
        <f t="shared" si="7"/>
        <v/>
      </c>
      <c r="R187" s="41"/>
      <c r="S187" s="21" t="s">
        <v>17</v>
      </c>
      <c r="T187" s="37">
        <f t="shared" si="8"/>
        <v>1</v>
      </c>
      <c r="U187" s="42" t="s">
        <v>215</v>
      </c>
      <c r="V187" s="43" t="s">
        <v>17</v>
      </c>
      <c r="W187" s="43"/>
    </row>
    <row r="188" spans="1:23" s="21" customFormat="1" ht="11.25" customHeight="1" x14ac:dyDescent="0.2">
      <c r="B188" s="48">
        <v>124</v>
      </c>
      <c r="C188" s="37">
        <f t="shared" si="6"/>
        <v>1</v>
      </c>
      <c r="D188" s="21" t="s">
        <v>216</v>
      </c>
      <c r="F188" s="38" t="s">
        <v>216</v>
      </c>
      <c r="G188" s="39">
        <v>1030</v>
      </c>
      <c r="H188" s="40"/>
      <c r="I188" s="21" t="s">
        <v>114</v>
      </c>
      <c r="J188" s="58" t="s">
        <v>213</v>
      </c>
      <c r="L188" s="21" t="s">
        <v>180</v>
      </c>
      <c r="M188" s="35" t="str">
        <f>IF(ISNA(VLOOKUP(F188,#REF!,1,FALSE)),"","LDC")</f>
        <v>LDC</v>
      </c>
      <c r="N188" s="21" t="str">
        <f>IF(ISNA(VLOOKUP(F188,#REF!,1,FALSE)),"","SIDS")</f>
        <v>SIDS</v>
      </c>
      <c r="O188" s="35" t="str">
        <f>IF(ISNA(VLOOKUP(F188,#REF!,1,FALSE)),"","LLDC")</f>
        <v>LLDC</v>
      </c>
      <c r="P188" s="21" t="str">
        <f t="shared" si="7"/>
        <v/>
      </c>
      <c r="R188" s="41"/>
      <c r="S188" s="21" t="s">
        <v>145</v>
      </c>
      <c r="T188" s="37">
        <f t="shared" si="8"/>
        <v>1</v>
      </c>
      <c r="U188" s="42" t="s">
        <v>216</v>
      </c>
      <c r="V188" s="43">
        <v>2420</v>
      </c>
      <c r="W188" s="46"/>
    </row>
    <row r="189" spans="1:23" s="21" customFormat="1" ht="11.25" customHeight="1" x14ac:dyDescent="0.2">
      <c r="B189" s="36">
        <v>105</v>
      </c>
      <c r="C189" s="37">
        <f t="shared" si="6"/>
        <v>1</v>
      </c>
      <c r="D189" s="21" t="s">
        <v>217</v>
      </c>
      <c r="F189" s="38" t="s">
        <v>217</v>
      </c>
      <c r="G189" s="39">
        <v>900</v>
      </c>
      <c r="H189" s="40"/>
      <c r="I189" s="21" t="s">
        <v>106</v>
      </c>
      <c r="J189" s="35" t="s">
        <v>213</v>
      </c>
      <c r="M189" s="35" t="str">
        <f>IF(ISNA(VLOOKUP(F189,#REF!,1,FALSE)),"","LDC")</f>
        <v>LDC</v>
      </c>
      <c r="N189" s="21" t="str">
        <f>IF(ISNA(VLOOKUP(F189,#REF!,1,FALSE)),"","SIDS")</f>
        <v>SIDS</v>
      </c>
      <c r="O189" s="35" t="str">
        <f>IF(ISNA(VLOOKUP(F189,#REF!,1,FALSE)),"","LLDC")</f>
        <v>LLDC</v>
      </c>
      <c r="P189" s="21" t="str">
        <f t="shared" si="7"/>
        <v/>
      </c>
      <c r="R189" s="41"/>
      <c r="S189" s="21" t="s">
        <v>145</v>
      </c>
      <c r="T189" s="37">
        <f t="shared" si="8"/>
        <v>1</v>
      </c>
      <c r="U189" s="42" t="s">
        <v>217</v>
      </c>
      <c r="V189" s="43">
        <v>2200</v>
      </c>
      <c r="W189" s="43"/>
    </row>
    <row r="190" spans="1:23" s="21" customFormat="1" ht="11.25" customHeight="1" x14ac:dyDescent="0.2">
      <c r="B190" s="36">
        <v>188</v>
      </c>
      <c r="C190" s="37">
        <f t="shared" si="6"/>
        <v>1</v>
      </c>
      <c r="D190" s="21" t="s">
        <v>218</v>
      </c>
      <c r="F190" s="38" t="s">
        <v>218</v>
      </c>
      <c r="G190" s="39">
        <v>870</v>
      </c>
      <c r="H190" s="40"/>
      <c r="I190" s="21" t="s">
        <v>106</v>
      </c>
      <c r="J190" s="35" t="s">
        <v>213</v>
      </c>
      <c r="M190" s="35" t="str">
        <f>IF(ISNA(VLOOKUP(F190,#REF!,1,FALSE)),"","LDC")</f>
        <v>LDC</v>
      </c>
      <c r="N190" s="21" t="str">
        <f>IF(ISNA(VLOOKUP(F190,#REF!,1,FALSE)),"","SIDS")</f>
        <v>SIDS</v>
      </c>
      <c r="O190" s="35" t="str">
        <f>IF(ISNA(VLOOKUP(F190,#REF!,1,FALSE)),"","LLDC")</f>
        <v>LLDC</v>
      </c>
      <c r="P190" s="21" t="str">
        <f t="shared" si="7"/>
        <v/>
      </c>
      <c r="Q190" s="41"/>
      <c r="R190" s="41"/>
      <c r="S190" s="21" t="s">
        <v>145</v>
      </c>
      <c r="T190" s="37">
        <f t="shared" si="8"/>
        <v>1</v>
      </c>
      <c r="U190" s="42" t="s">
        <v>218</v>
      </c>
      <c r="V190" s="43">
        <v>2300</v>
      </c>
      <c r="W190" s="43"/>
    </row>
    <row r="191" spans="1:23" s="21" customFormat="1" ht="11.25" customHeight="1" x14ac:dyDescent="0.2">
      <c r="A191" s="41"/>
      <c r="B191" s="36">
        <v>32</v>
      </c>
      <c r="C191" s="37">
        <f t="shared" si="6"/>
        <v>1</v>
      </c>
      <c r="D191" s="21" t="s">
        <v>219</v>
      </c>
      <c r="F191" s="38" t="s">
        <v>219</v>
      </c>
      <c r="G191" s="39">
        <v>820</v>
      </c>
      <c r="H191" s="40"/>
      <c r="I191" s="21" t="s">
        <v>123</v>
      </c>
      <c r="J191" s="35" t="s">
        <v>213</v>
      </c>
      <c r="K191" s="41"/>
      <c r="M191" s="35" t="str">
        <f>IF(ISNA(VLOOKUP(F191,#REF!,1,FALSE)),"","LDC")</f>
        <v>LDC</v>
      </c>
      <c r="N191" s="21" t="str">
        <f>IF(ISNA(VLOOKUP(F191,#REF!,1,FALSE)),"","SIDS")</f>
        <v>SIDS</v>
      </c>
      <c r="O191" s="35" t="str">
        <f>IF(ISNA(VLOOKUP(F191,#REF!,1,FALSE)),"","LLDC")</f>
        <v>LLDC</v>
      </c>
      <c r="P191" s="21" t="str">
        <f t="shared" si="7"/>
        <v/>
      </c>
      <c r="Q191" s="41"/>
      <c r="R191" s="41"/>
      <c r="S191" s="21" t="s">
        <v>145</v>
      </c>
      <c r="T191" s="37">
        <f t="shared" si="8"/>
        <v>1</v>
      </c>
      <c r="U191" s="42" t="s">
        <v>219</v>
      </c>
      <c r="V191" s="43">
        <v>2230</v>
      </c>
      <c r="W191" s="43"/>
    </row>
    <row r="192" spans="1:23" s="21" customFormat="1" ht="11.25" customHeight="1" x14ac:dyDescent="0.2">
      <c r="B192" s="36">
        <v>99</v>
      </c>
      <c r="C192" s="37">
        <f t="shared" si="6"/>
        <v>1</v>
      </c>
      <c r="D192" s="21" t="s">
        <v>220</v>
      </c>
      <c r="F192" s="38" t="s">
        <v>220</v>
      </c>
      <c r="G192" s="39">
        <v>820</v>
      </c>
      <c r="H192" s="40"/>
      <c r="I192" s="21" t="s">
        <v>114</v>
      </c>
      <c r="J192" s="35" t="s">
        <v>213</v>
      </c>
      <c r="M192" s="35" t="str">
        <f>IF(ISNA(VLOOKUP(F192,#REF!,1,FALSE)),"","LDC")</f>
        <v>LDC</v>
      </c>
      <c r="N192" s="21" t="str">
        <f>IF(ISNA(VLOOKUP(F192,#REF!,1,FALSE)),"","SIDS")</f>
        <v>SIDS</v>
      </c>
      <c r="O192" s="35" t="str">
        <f>IF(ISNA(VLOOKUP(F192,#REF!,1,FALSE)),"","LLDC")</f>
        <v>LLDC</v>
      </c>
      <c r="P192" s="21" t="str">
        <f t="shared" si="7"/>
        <v/>
      </c>
      <c r="R192" s="41"/>
      <c r="S192" s="21" t="s">
        <v>145</v>
      </c>
      <c r="T192" s="37">
        <f t="shared" si="8"/>
        <v>1</v>
      </c>
      <c r="U192" s="42" t="s">
        <v>220</v>
      </c>
      <c r="V192" s="43">
        <v>1710</v>
      </c>
      <c r="W192" s="43"/>
    </row>
    <row r="193" spans="1:23" s="21" customFormat="1" ht="11.25" customHeight="1" x14ac:dyDescent="0.2">
      <c r="A193" s="41"/>
      <c r="B193" s="48">
        <v>16</v>
      </c>
      <c r="C193" s="37">
        <f t="shared" si="6"/>
        <v>1</v>
      </c>
      <c r="D193" s="21" t="s">
        <v>221</v>
      </c>
      <c r="F193" s="38" t="s">
        <v>221</v>
      </c>
      <c r="G193" s="39">
        <v>780</v>
      </c>
      <c r="H193" s="40"/>
      <c r="I193" s="21" t="s">
        <v>144</v>
      </c>
      <c r="J193" s="35" t="s">
        <v>213</v>
      </c>
      <c r="K193" s="41"/>
      <c r="M193" s="35" t="str">
        <f>IF(ISNA(VLOOKUP(F193,#REF!,1,FALSE)),"","LDC")</f>
        <v>LDC</v>
      </c>
      <c r="N193" s="21" t="str">
        <f>IF(ISNA(VLOOKUP(F193,#REF!,1,FALSE)),"","SIDS")</f>
        <v>SIDS</v>
      </c>
      <c r="O193" s="35" t="str">
        <f>IF(ISNA(VLOOKUP(F193,#REF!,1,FALSE)),"","LLDC")</f>
        <v>LLDC</v>
      </c>
      <c r="P193" s="21" t="str">
        <f t="shared" si="7"/>
        <v/>
      </c>
      <c r="Q193" s="41"/>
      <c r="R193" s="41"/>
      <c r="S193" s="21" t="s">
        <v>145</v>
      </c>
      <c r="T193" s="37">
        <f t="shared" si="8"/>
        <v>1</v>
      </c>
      <c r="U193" s="42" t="s">
        <v>221</v>
      </c>
      <c r="V193" s="43">
        <v>1940</v>
      </c>
      <c r="W193" s="46"/>
    </row>
    <row r="194" spans="1:23" s="21" customFormat="1" ht="11.25" customHeight="1" x14ac:dyDescent="0.2">
      <c r="A194" s="41"/>
      <c r="B194" s="36">
        <v>21</v>
      </c>
      <c r="C194" s="37">
        <f t="shared" si="6"/>
        <v>1</v>
      </c>
      <c r="D194" s="21" t="s">
        <v>222</v>
      </c>
      <c r="F194" s="38" t="s">
        <v>222</v>
      </c>
      <c r="G194" s="39">
        <v>780</v>
      </c>
      <c r="H194" s="40"/>
      <c r="I194" s="21" t="s">
        <v>114</v>
      </c>
      <c r="J194" s="35" t="s">
        <v>213</v>
      </c>
      <c r="K194" s="41"/>
      <c r="L194" s="21" t="s">
        <v>180</v>
      </c>
      <c r="M194" s="35" t="str">
        <f>IF(ISNA(VLOOKUP(F194,#REF!,1,FALSE)),"","LDC")</f>
        <v>LDC</v>
      </c>
      <c r="N194" s="21" t="str">
        <f>IF(ISNA(VLOOKUP(F194,#REF!,1,FALSE)),"","SIDS")</f>
        <v>SIDS</v>
      </c>
      <c r="O194" s="35" t="str">
        <f>IF(ISNA(VLOOKUP(F194,#REF!,1,FALSE)),"","LLDC")</f>
        <v>LLDC</v>
      </c>
      <c r="P194" s="21" t="str">
        <f t="shared" si="7"/>
        <v/>
      </c>
      <c r="Q194" s="41"/>
      <c r="R194" s="41"/>
      <c r="S194" s="21" t="s">
        <v>145</v>
      </c>
      <c r="T194" s="37">
        <f t="shared" si="8"/>
        <v>1</v>
      </c>
      <c r="U194" s="42" t="s">
        <v>222</v>
      </c>
      <c r="V194" s="43">
        <v>1610</v>
      </c>
      <c r="W194" s="43"/>
    </row>
    <row r="195" spans="1:23" s="21" customFormat="1" ht="11.25" customHeight="1" x14ac:dyDescent="0.2">
      <c r="A195" s="41"/>
      <c r="B195" s="48">
        <v>43</v>
      </c>
      <c r="C195" s="37">
        <f t="shared" si="6"/>
        <v>1</v>
      </c>
      <c r="D195" s="21" t="s">
        <v>223</v>
      </c>
      <c r="F195" s="38" t="s">
        <v>223</v>
      </c>
      <c r="G195" s="39">
        <v>770</v>
      </c>
      <c r="H195" s="40"/>
      <c r="I195" s="21" t="s">
        <v>114</v>
      </c>
      <c r="J195" s="35" t="s">
        <v>213</v>
      </c>
      <c r="K195" s="41"/>
      <c r="L195" s="21" t="s">
        <v>180</v>
      </c>
      <c r="M195" s="35" t="str">
        <f>IF(ISNA(VLOOKUP(F195,#REF!,1,FALSE)),"","LDC")</f>
        <v>LDC</v>
      </c>
      <c r="N195" s="21" t="str">
        <f>IF(ISNA(VLOOKUP(F195,#REF!,1,FALSE)),"","SIDS")</f>
        <v>SIDS</v>
      </c>
      <c r="O195" s="35" t="str">
        <f>IF(ISNA(VLOOKUP(F195,#REF!,1,FALSE)),"","LLDC")</f>
        <v>LLDC</v>
      </c>
      <c r="P195" s="21" t="str">
        <f t="shared" si="7"/>
        <v/>
      </c>
      <c r="Q195" s="41"/>
      <c r="R195" s="41"/>
      <c r="S195" s="21" t="s">
        <v>145</v>
      </c>
      <c r="T195" s="37">
        <f t="shared" si="8"/>
        <v>1</v>
      </c>
      <c r="U195" s="42" t="s">
        <v>223</v>
      </c>
      <c r="V195" s="43">
        <v>1110</v>
      </c>
      <c r="W195" s="43"/>
    </row>
    <row r="196" spans="1:23" s="21" customFormat="1" ht="11.25" customHeight="1" x14ac:dyDescent="0.2">
      <c r="A196" s="41"/>
      <c r="B196" s="36">
        <v>38</v>
      </c>
      <c r="C196" s="37">
        <f t="shared" si="6"/>
        <v>1</v>
      </c>
      <c r="D196" s="21" t="s">
        <v>224</v>
      </c>
      <c r="F196" s="38" t="s">
        <v>224</v>
      </c>
      <c r="G196" s="39">
        <v>720</v>
      </c>
      <c r="H196" s="40"/>
      <c r="I196" s="21" t="s">
        <v>114</v>
      </c>
      <c r="J196" s="35" t="s">
        <v>213</v>
      </c>
      <c r="K196" s="41"/>
      <c r="L196" s="21" t="s">
        <v>180</v>
      </c>
      <c r="M196" s="35" t="str">
        <f>IF(ISNA(VLOOKUP(F196,#REF!,1,FALSE)),"","LDC")</f>
        <v>LDC</v>
      </c>
      <c r="N196" s="21" t="str">
        <f>IF(ISNA(VLOOKUP(F196,#REF!,1,FALSE)),"","SIDS")</f>
        <v>SIDS</v>
      </c>
      <c r="O196" s="35" t="str">
        <f>IF(ISNA(VLOOKUP(F196,#REF!,1,FALSE)),"","LLDC")</f>
        <v>LLDC</v>
      </c>
      <c r="P196" s="21" t="str">
        <f t="shared" si="7"/>
        <v/>
      </c>
      <c r="Q196" s="41"/>
      <c r="R196" s="41"/>
      <c r="S196" s="21" t="s">
        <v>145</v>
      </c>
      <c r="T196" s="37">
        <f t="shared" si="8"/>
        <v>1</v>
      </c>
      <c r="U196" s="42" t="s">
        <v>224</v>
      </c>
      <c r="V196" s="43">
        <v>1360</v>
      </c>
      <c r="W196" s="43"/>
    </row>
    <row r="197" spans="1:23" s="41" customFormat="1" ht="11.25" customHeight="1" x14ac:dyDescent="0.2">
      <c r="A197" s="21"/>
      <c r="B197" s="48">
        <v>82</v>
      </c>
      <c r="C197" s="37">
        <f t="shared" si="6"/>
        <v>1</v>
      </c>
      <c r="D197" s="21" t="s">
        <v>225</v>
      </c>
      <c r="E197" s="21"/>
      <c r="F197" s="38" t="s">
        <v>225</v>
      </c>
      <c r="G197" s="39">
        <v>700</v>
      </c>
      <c r="H197" s="40"/>
      <c r="I197" s="21" t="s">
        <v>101</v>
      </c>
      <c r="J197" s="35" t="s">
        <v>213</v>
      </c>
      <c r="K197" s="21"/>
      <c r="L197" s="21" t="s">
        <v>180</v>
      </c>
      <c r="M197" s="35" t="str">
        <f>IF(ISNA(VLOOKUP(F197,#REF!,1,FALSE)),"","LDC")</f>
        <v>LDC</v>
      </c>
      <c r="N197" s="21" t="str">
        <f>IF(ISNA(VLOOKUP(F197,#REF!,1,FALSE)),"","SIDS")</f>
        <v>SIDS</v>
      </c>
      <c r="O197" s="35" t="str">
        <f>IF(ISNA(VLOOKUP(F197,#REF!,1,FALSE)),"","LLDC")</f>
        <v>LLDC</v>
      </c>
      <c r="P197" s="21" t="str">
        <f t="shared" si="7"/>
        <v/>
      </c>
      <c r="Q197" s="21"/>
      <c r="S197" s="21" t="s">
        <v>145</v>
      </c>
      <c r="T197" s="37">
        <f t="shared" si="8"/>
        <v>1</v>
      </c>
      <c r="U197" s="42" t="s">
        <v>225</v>
      </c>
      <c r="V197" s="43">
        <v>1180</v>
      </c>
      <c r="W197" s="43"/>
    </row>
    <row r="198" spans="1:23" s="21" customFormat="1" ht="11.25" customHeight="1" x14ac:dyDescent="0.2">
      <c r="B198" s="48">
        <v>214</v>
      </c>
      <c r="C198" s="37">
        <f t="shared" si="6"/>
        <v>1</v>
      </c>
      <c r="D198" s="21" t="s">
        <v>226</v>
      </c>
      <c r="F198" s="38" t="s">
        <v>226</v>
      </c>
      <c r="G198" s="39">
        <v>660</v>
      </c>
      <c r="H198" s="40"/>
      <c r="I198" s="21" t="s">
        <v>114</v>
      </c>
      <c r="J198" s="35" t="s">
        <v>213</v>
      </c>
      <c r="M198" s="35" t="str">
        <f>IF(ISNA(VLOOKUP(F198,#REF!,1,FALSE)),"","LDC")</f>
        <v>LDC</v>
      </c>
      <c r="N198" s="21" t="str">
        <f>IF(ISNA(VLOOKUP(F198,#REF!,1,FALSE)),"","SIDS")</f>
        <v>SIDS</v>
      </c>
      <c r="O198" s="35" t="str">
        <f>IF(ISNA(VLOOKUP(F198,#REF!,1,FALSE)),"","LLDC")</f>
        <v>LLDC</v>
      </c>
      <c r="P198" s="21" t="str">
        <f t="shared" si="7"/>
        <v/>
      </c>
      <c r="Q198" s="41"/>
      <c r="R198" s="41"/>
      <c r="S198" s="21" t="s">
        <v>133</v>
      </c>
      <c r="T198" s="37">
        <f t="shared" si="8"/>
        <v>1</v>
      </c>
      <c r="U198" s="42" t="s">
        <v>226</v>
      </c>
      <c r="V198" s="43" t="s">
        <v>17</v>
      </c>
      <c r="W198" s="43"/>
    </row>
    <row r="199" spans="1:23" s="21" customFormat="1" ht="11.25" customHeight="1" x14ac:dyDescent="0.2">
      <c r="B199" s="48">
        <v>121</v>
      </c>
      <c r="C199" s="37">
        <f t="shared" ref="C199:C220" si="9">IF(D199=F199,1,0)</f>
        <v>1</v>
      </c>
      <c r="D199" s="21" t="s">
        <v>227</v>
      </c>
      <c r="F199" s="38" t="s">
        <v>227</v>
      </c>
      <c r="G199" s="39">
        <v>610</v>
      </c>
      <c r="H199" s="40"/>
      <c r="I199" s="21" t="s">
        <v>114</v>
      </c>
      <c r="J199" s="35" t="s">
        <v>213</v>
      </c>
      <c r="L199" s="21" t="s">
        <v>180</v>
      </c>
      <c r="M199" s="35" t="str">
        <f>IF(ISNA(VLOOKUP(F199,#REF!,1,FALSE)),"","LDC")</f>
        <v>LDC</v>
      </c>
      <c r="N199" s="21" t="str">
        <f>IF(ISNA(VLOOKUP(F199,#REF!,1,FALSE)),"","SIDS")</f>
        <v>SIDS</v>
      </c>
      <c r="O199" s="35" t="str">
        <f>IF(ISNA(VLOOKUP(F199,#REF!,1,FALSE)),"","LLDC")</f>
        <v>LLDC</v>
      </c>
      <c r="P199" s="21" t="str">
        <f t="shared" ref="P199:P222" si="10">IF(ISNA(VLOOKUP(F199,#N/A,1,FALSE)),"","G77")</f>
        <v/>
      </c>
      <c r="R199" s="41"/>
      <c r="S199" s="21" t="s">
        <v>145</v>
      </c>
      <c r="T199" s="37">
        <f t="shared" ref="T199:T220" si="11">IF(U199=F199,1,0)</f>
        <v>1</v>
      </c>
      <c r="U199" s="42" t="s">
        <v>227</v>
      </c>
      <c r="V199" s="43">
        <v>1040</v>
      </c>
      <c r="W199" s="43"/>
    </row>
    <row r="200" spans="1:23" s="21" customFormat="1" ht="11.25" customHeight="1" x14ac:dyDescent="0.2">
      <c r="B200" s="36">
        <v>80</v>
      </c>
      <c r="C200" s="37">
        <f t="shared" si="9"/>
        <v>1</v>
      </c>
      <c r="D200" s="21" t="s">
        <v>228</v>
      </c>
      <c r="F200" s="38" t="s">
        <v>228</v>
      </c>
      <c r="G200" s="39">
        <v>600</v>
      </c>
      <c r="H200" s="40"/>
      <c r="I200" s="21" t="s">
        <v>114</v>
      </c>
      <c r="J200" s="35" t="s">
        <v>213</v>
      </c>
      <c r="L200" s="21" t="s">
        <v>180</v>
      </c>
      <c r="M200" s="35" t="str">
        <f>IF(ISNA(VLOOKUP(F200,#REF!,1,FALSE)),"","LDC")</f>
        <v>LDC</v>
      </c>
      <c r="N200" s="21" t="str">
        <f>IF(ISNA(VLOOKUP(F200,#REF!,1,FALSE)),"","SIDS")</f>
        <v>SIDS</v>
      </c>
      <c r="O200" s="35" t="str">
        <f>IF(ISNA(VLOOKUP(F200,#REF!,1,FALSE)),"","LLDC")</f>
        <v>LLDC</v>
      </c>
      <c r="P200" s="21" t="str">
        <f t="shared" si="10"/>
        <v/>
      </c>
      <c r="R200" s="41"/>
      <c r="S200" s="21" t="s">
        <v>145</v>
      </c>
      <c r="T200" s="37">
        <f t="shared" si="11"/>
        <v>1</v>
      </c>
      <c r="U200" s="42" t="s">
        <v>228</v>
      </c>
      <c r="V200" s="43">
        <v>1270</v>
      </c>
      <c r="W200" s="46" t="s">
        <v>24</v>
      </c>
    </row>
    <row r="201" spans="1:23" s="21" customFormat="1" ht="11.25" customHeight="1" x14ac:dyDescent="0.2">
      <c r="A201" s="41"/>
      <c r="B201" s="36">
        <v>30</v>
      </c>
      <c r="C201" s="37">
        <f t="shared" si="9"/>
        <v>1</v>
      </c>
      <c r="D201" s="21" t="s">
        <v>229</v>
      </c>
      <c r="F201" s="38" t="s">
        <v>229</v>
      </c>
      <c r="G201" s="39">
        <v>580</v>
      </c>
      <c r="H201" s="40"/>
      <c r="I201" s="21" t="s">
        <v>114</v>
      </c>
      <c r="J201" s="35" t="s">
        <v>213</v>
      </c>
      <c r="K201" s="41"/>
      <c r="L201" s="21" t="s">
        <v>180</v>
      </c>
      <c r="M201" s="35" t="str">
        <f>IF(ISNA(VLOOKUP(F201,#REF!,1,FALSE)),"","LDC")</f>
        <v>LDC</v>
      </c>
      <c r="N201" s="21" t="str">
        <f>IF(ISNA(VLOOKUP(F201,#REF!,1,FALSE)),"","SIDS")</f>
        <v>SIDS</v>
      </c>
      <c r="O201" s="35" t="str">
        <f>IF(ISNA(VLOOKUP(F201,#REF!,1,FALSE)),"","LLDC")</f>
        <v>LLDC</v>
      </c>
      <c r="P201" s="21" t="str">
        <f t="shared" si="10"/>
        <v/>
      </c>
      <c r="Q201" s="41"/>
      <c r="R201" s="41"/>
      <c r="S201" s="21" t="s">
        <v>145</v>
      </c>
      <c r="T201" s="37">
        <f t="shared" si="11"/>
        <v>1</v>
      </c>
      <c r="U201" s="42" t="s">
        <v>229</v>
      </c>
      <c r="V201" s="43">
        <v>1300</v>
      </c>
      <c r="W201" s="43"/>
    </row>
    <row r="202" spans="1:23" s="21" customFormat="1" ht="11.25" customHeight="1" x14ac:dyDescent="0.2">
      <c r="B202" s="36">
        <v>159</v>
      </c>
      <c r="C202" s="37">
        <f t="shared" si="9"/>
        <v>1</v>
      </c>
      <c r="D202" s="21" t="s">
        <v>230</v>
      </c>
      <c r="F202" s="38" t="s">
        <v>230</v>
      </c>
      <c r="G202" s="39">
        <v>570</v>
      </c>
      <c r="H202" s="40"/>
      <c r="I202" s="21" t="s">
        <v>114</v>
      </c>
      <c r="J202" s="35" t="s">
        <v>213</v>
      </c>
      <c r="L202" s="21" t="s">
        <v>180</v>
      </c>
      <c r="M202" s="35" t="str">
        <f>IF(ISNA(VLOOKUP(F202,#REF!,1,FALSE)),"","LDC")</f>
        <v>LDC</v>
      </c>
      <c r="N202" s="21" t="str">
        <f>IF(ISNA(VLOOKUP(F202,#REF!,1,FALSE)),"","SIDS")</f>
        <v>SIDS</v>
      </c>
      <c r="O202" s="35" t="str">
        <f>IF(ISNA(VLOOKUP(F202,#REF!,1,FALSE)),"","LLDC")</f>
        <v>LLDC</v>
      </c>
      <c r="P202" s="21" t="str">
        <f t="shared" si="10"/>
        <v/>
      </c>
      <c r="Q202" s="41"/>
      <c r="R202" s="41"/>
      <c r="S202" s="21" t="s">
        <v>145</v>
      </c>
      <c r="T202" s="37">
        <f t="shared" si="11"/>
        <v>1</v>
      </c>
      <c r="U202" s="42" t="s">
        <v>230</v>
      </c>
      <c r="V202" s="43">
        <v>1270</v>
      </c>
      <c r="W202" s="43"/>
    </row>
    <row r="203" spans="1:23" s="21" customFormat="1" ht="11.25" customHeight="1" x14ac:dyDescent="0.2">
      <c r="B203" s="36">
        <v>192</v>
      </c>
      <c r="C203" s="37">
        <f t="shared" si="9"/>
        <v>1</v>
      </c>
      <c r="D203" s="21" t="s">
        <v>231</v>
      </c>
      <c r="F203" s="38" t="s">
        <v>231</v>
      </c>
      <c r="G203" s="39">
        <v>570</v>
      </c>
      <c r="H203" s="40"/>
      <c r="I203" s="21" t="s">
        <v>114</v>
      </c>
      <c r="J203" s="35" t="s">
        <v>213</v>
      </c>
      <c r="L203" s="21" t="s">
        <v>180</v>
      </c>
      <c r="M203" s="35" t="str">
        <f>IF(ISNA(VLOOKUP(F203,#REF!,1,FALSE)),"","LDC")</f>
        <v>LDC</v>
      </c>
      <c r="N203" s="21" t="str">
        <f>IF(ISNA(VLOOKUP(F203,#REF!,1,FALSE)),"","SIDS")</f>
        <v>SIDS</v>
      </c>
      <c r="O203" s="35" t="str">
        <f>IF(ISNA(VLOOKUP(F203,#REF!,1,FALSE)),"","LLDC")</f>
        <v>LLDC</v>
      </c>
      <c r="P203" s="21" t="str">
        <f t="shared" si="10"/>
        <v/>
      </c>
      <c r="Q203" s="41"/>
      <c r="R203" s="41"/>
      <c r="S203" s="21" t="s">
        <v>145</v>
      </c>
      <c r="T203" s="37">
        <f t="shared" si="11"/>
        <v>1</v>
      </c>
      <c r="U203" s="42" t="s">
        <v>231</v>
      </c>
      <c r="V203" s="43">
        <v>1040</v>
      </c>
      <c r="W203" s="43"/>
    </row>
    <row r="204" spans="1:23" s="21" customFormat="1" ht="11.25" customHeight="1" x14ac:dyDescent="0.2">
      <c r="B204" s="48">
        <v>136</v>
      </c>
      <c r="C204" s="37">
        <f t="shared" si="9"/>
        <v>1</v>
      </c>
      <c r="D204" s="21" t="s">
        <v>232</v>
      </c>
      <c r="F204" s="38" t="s">
        <v>232</v>
      </c>
      <c r="G204" s="39">
        <v>540</v>
      </c>
      <c r="H204" s="40"/>
      <c r="I204" s="21" t="s">
        <v>144</v>
      </c>
      <c r="J204" s="35" t="s">
        <v>213</v>
      </c>
      <c r="M204" s="35" t="str">
        <f>IF(ISNA(VLOOKUP(F204,#REF!,1,FALSE)),"","LDC")</f>
        <v>LDC</v>
      </c>
      <c r="N204" s="21" t="str">
        <f>IF(ISNA(VLOOKUP(F204,#REF!,1,FALSE)),"","SIDS")</f>
        <v>SIDS</v>
      </c>
      <c r="O204" s="35" t="str">
        <f>IF(ISNA(VLOOKUP(F204,#REF!,1,FALSE)),"","LLDC")</f>
        <v>LLDC</v>
      </c>
      <c r="P204" s="21" t="str">
        <f t="shared" si="10"/>
        <v/>
      </c>
      <c r="R204" s="41"/>
      <c r="S204" s="21" t="s">
        <v>145</v>
      </c>
      <c r="T204" s="37">
        <f t="shared" si="11"/>
        <v>1</v>
      </c>
      <c r="U204" s="42" t="s">
        <v>232</v>
      </c>
      <c r="V204" s="43">
        <v>1260</v>
      </c>
      <c r="W204" s="46" t="s">
        <v>24</v>
      </c>
    </row>
    <row r="205" spans="1:23" s="21" customFormat="1" ht="11.25" customHeight="1" x14ac:dyDescent="0.2">
      <c r="B205" s="36">
        <v>189</v>
      </c>
      <c r="C205" s="37">
        <f t="shared" si="9"/>
        <v>1</v>
      </c>
      <c r="D205" s="21" t="s">
        <v>233</v>
      </c>
      <c r="F205" s="38" t="s">
        <v>233</v>
      </c>
      <c r="G205" s="39">
        <v>540</v>
      </c>
      <c r="H205" s="53" t="s">
        <v>80</v>
      </c>
      <c r="I205" s="21" t="s">
        <v>114</v>
      </c>
      <c r="J205" s="35" t="s">
        <v>213</v>
      </c>
      <c r="L205" s="21" t="s">
        <v>180</v>
      </c>
      <c r="M205" s="35" t="str">
        <f>IF(ISNA(VLOOKUP(F205,#REF!,1,FALSE)),"","LDC")</f>
        <v>LDC</v>
      </c>
      <c r="N205" s="21" t="str">
        <f>IF(ISNA(VLOOKUP(F205,#REF!,1,FALSE)),"","SIDS")</f>
        <v>SIDS</v>
      </c>
      <c r="O205" s="35" t="str">
        <f>IF(ISNA(VLOOKUP(F205,#REF!,1,FALSE)),"","LLDC")</f>
        <v>LLDC</v>
      </c>
      <c r="P205" s="21" t="str">
        <f t="shared" si="10"/>
        <v/>
      </c>
      <c r="Q205" s="41"/>
      <c r="R205" s="41"/>
      <c r="S205" s="21" t="s">
        <v>145</v>
      </c>
      <c r="T205" s="37">
        <f t="shared" si="11"/>
        <v>1</v>
      </c>
      <c r="U205" s="42" t="s">
        <v>233</v>
      </c>
      <c r="V205" s="43">
        <v>1500</v>
      </c>
      <c r="W205" s="43"/>
    </row>
    <row r="206" spans="1:23" s="21" customFormat="1" ht="11.25" customHeight="1" x14ac:dyDescent="0.2">
      <c r="B206" s="36">
        <v>200</v>
      </c>
      <c r="C206" s="37">
        <f t="shared" si="9"/>
        <v>1</v>
      </c>
      <c r="D206" s="21" t="s">
        <v>234</v>
      </c>
      <c r="F206" s="38" t="s">
        <v>234</v>
      </c>
      <c r="G206" s="39">
        <v>510</v>
      </c>
      <c r="H206" s="40"/>
      <c r="I206" s="21" t="s">
        <v>114</v>
      </c>
      <c r="J206" s="35" t="s">
        <v>213</v>
      </c>
      <c r="L206" s="21" t="s">
        <v>180</v>
      </c>
      <c r="M206" s="35" t="str">
        <f>IF(ISNA(VLOOKUP(F206,#REF!,1,FALSE)),"","LDC")</f>
        <v>LDC</v>
      </c>
      <c r="N206" s="21" t="str">
        <f>IF(ISNA(VLOOKUP(F206,#REF!,1,FALSE)),"","SIDS")</f>
        <v>SIDS</v>
      </c>
      <c r="O206" s="35" t="str">
        <f>IF(ISNA(VLOOKUP(F206,#REF!,1,FALSE)),"","LLDC")</f>
        <v>LLDC</v>
      </c>
      <c r="P206" s="21" t="str">
        <f t="shared" si="10"/>
        <v/>
      </c>
      <c r="Q206" s="41"/>
      <c r="R206" s="41"/>
      <c r="S206" s="21" t="s">
        <v>145</v>
      </c>
      <c r="T206" s="37">
        <f t="shared" si="11"/>
        <v>1</v>
      </c>
      <c r="U206" s="42" t="s">
        <v>234</v>
      </c>
      <c r="V206" s="43">
        <v>1310</v>
      </c>
      <c r="W206" s="43"/>
    </row>
    <row r="207" spans="1:23" s="21" customFormat="1" ht="11.25" customHeight="1" x14ac:dyDescent="0.2">
      <c r="B207" s="48">
        <v>70</v>
      </c>
      <c r="C207" s="37">
        <f t="shared" si="9"/>
        <v>1</v>
      </c>
      <c r="D207" s="21" t="s">
        <v>336</v>
      </c>
      <c r="F207" s="38" t="s">
        <v>336</v>
      </c>
      <c r="G207" s="39">
        <v>500</v>
      </c>
      <c r="H207" s="40"/>
      <c r="I207" s="21" t="s">
        <v>114</v>
      </c>
      <c r="J207" s="35" t="s">
        <v>213</v>
      </c>
      <c r="L207" s="21" t="s">
        <v>180</v>
      </c>
      <c r="M207" s="35" t="str">
        <f>IF(ISNA(VLOOKUP(F207,#REF!,1,FALSE)),"","LDC")</f>
        <v>LDC</v>
      </c>
      <c r="N207" s="21" t="str">
        <f>IF(ISNA(VLOOKUP(F207,#REF!,1,FALSE)),"","SIDS")</f>
        <v>SIDS</v>
      </c>
      <c r="O207" s="35" t="str">
        <f>IF(ISNA(VLOOKUP(F207,#REF!,1,FALSE)),"","LLDC")</f>
        <v>LLDC</v>
      </c>
      <c r="P207" s="21" t="str">
        <f t="shared" si="10"/>
        <v/>
      </c>
      <c r="R207" s="41"/>
      <c r="S207" s="21" t="s">
        <v>145</v>
      </c>
      <c r="T207" s="37">
        <f t="shared" si="11"/>
        <v>1</v>
      </c>
      <c r="U207" s="42" t="s">
        <v>336</v>
      </c>
      <c r="V207" s="43">
        <v>1750</v>
      </c>
      <c r="W207" s="43"/>
    </row>
    <row r="208" spans="1:23" s="21" customFormat="1" ht="11.25" customHeight="1" x14ac:dyDescent="0.2">
      <c r="A208" s="41"/>
      <c r="B208" s="48">
        <v>37</v>
      </c>
      <c r="C208" s="37">
        <f t="shared" si="9"/>
        <v>1</v>
      </c>
      <c r="D208" s="21" t="s">
        <v>334</v>
      </c>
      <c r="F208" s="38" t="s">
        <v>334</v>
      </c>
      <c r="G208" s="39">
        <v>480</v>
      </c>
      <c r="H208" s="40"/>
      <c r="I208" s="21" t="s">
        <v>114</v>
      </c>
      <c r="J208" s="35" t="s">
        <v>213</v>
      </c>
      <c r="K208" s="41"/>
      <c r="L208" s="21" t="s">
        <v>180</v>
      </c>
      <c r="M208" s="35" t="str">
        <f>IF(ISNA(VLOOKUP(F208,#REF!,1,FALSE)),"","LDC")</f>
        <v>LDC</v>
      </c>
      <c r="N208" s="21" t="str">
        <f>IF(ISNA(VLOOKUP(F208,#REF!,1,FALSE)),"","SIDS")</f>
        <v>SIDS</v>
      </c>
      <c r="O208" s="35" t="str">
        <f>IF(ISNA(VLOOKUP(F208,#REF!,1,FALSE)),"","LLDC")</f>
        <v>LLDC</v>
      </c>
      <c r="P208" s="21" t="str">
        <f t="shared" si="10"/>
        <v/>
      </c>
      <c r="Q208" s="41"/>
      <c r="R208" s="41"/>
      <c r="S208" s="21" t="s">
        <v>145</v>
      </c>
      <c r="T208" s="37">
        <f t="shared" si="11"/>
        <v>1</v>
      </c>
      <c r="U208" s="42" t="s">
        <v>334</v>
      </c>
      <c r="V208" s="43">
        <v>810</v>
      </c>
      <c r="W208" s="46" t="s">
        <v>71</v>
      </c>
    </row>
    <row r="209" spans="1:23" s="21" customFormat="1" ht="11.25" customHeight="1" x14ac:dyDescent="0.2">
      <c r="A209" s="41"/>
      <c r="B209" s="48">
        <v>1</v>
      </c>
      <c r="C209" s="37">
        <f t="shared" si="9"/>
        <v>1</v>
      </c>
      <c r="D209" s="21" t="s">
        <v>235</v>
      </c>
      <c r="F209" s="56" t="s">
        <v>235</v>
      </c>
      <c r="G209" s="39">
        <v>470</v>
      </c>
      <c r="H209" s="61"/>
      <c r="I209" s="21" t="s">
        <v>144</v>
      </c>
      <c r="J209" s="35" t="s">
        <v>213</v>
      </c>
      <c r="K209" s="41"/>
      <c r="L209" s="21" t="s">
        <v>180</v>
      </c>
      <c r="M209" s="35" t="str">
        <f>IF(ISNA(VLOOKUP(F209,#REF!,1,FALSE)),"","LDC")</f>
        <v>LDC</v>
      </c>
      <c r="N209" s="21" t="str">
        <f>IF(ISNA(VLOOKUP(F209,#REF!,1,FALSE)),"","SIDS")</f>
        <v>SIDS</v>
      </c>
      <c r="O209" s="35" t="str">
        <f>IF(ISNA(VLOOKUP(F209,#REF!,1,FALSE)),"","LLDC")</f>
        <v>LLDC</v>
      </c>
      <c r="P209" s="21" t="str">
        <f t="shared" si="10"/>
        <v/>
      </c>
      <c r="Q209" s="41"/>
      <c r="R209" s="41"/>
      <c r="S209" s="21" t="s">
        <v>145</v>
      </c>
      <c r="T209" s="37">
        <f t="shared" si="11"/>
        <v>1</v>
      </c>
      <c r="U209" s="42" t="s">
        <v>235</v>
      </c>
      <c r="V209" s="43">
        <v>1140</v>
      </c>
      <c r="W209" s="43"/>
    </row>
    <row r="210" spans="1:23" s="21" customFormat="1" ht="11.25" customHeight="1" x14ac:dyDescent="0.2">
      <c r="B210" s="48">
        <v>133</v>
      </c>
      <c r="C210" s="37">
        <f t="shared" si="9"/>
        <v>1</v>
      </c>
      <c r="D210" s="21" t="s">
        <v>236</v>
      </c>
      <c r="F210" s="38" t="s">
        <v>236</v>
      </c>
      <c r="G210" s="39">
        <v>460</v>
      </c>
      <c r="H210" s="40"/>
      <c r="I210" s="21" t="s">
        <v>114</v>
      </c>
      <c r="J210" s="35" t="s">
        <v>213</v>
      </c>
      <c r="L210" s="21" t="s">
        <v>180</v>
      </c>
      <c r="M210" s="35" t="str">
        <f>IF(ISNA(VLOOKUP(F210,#REF!,1,FALSE)),"","LDC")</f>
        <v>LDC</v>
      </c>
      <c r="N210" s="21" t="str">
        <f>IF(ISNA(VLOOKUP(F210,#REF!,1,FALSE)),"","SIDS")</f>
        <v>SIDS</v>
      </c>
      <c r="O210" s="35" t="str">
        <f>IF(ISNA(VLOOKUP(F210,#REF!,1,FALSE)),"","LLDC")</f>
        <v>LLDC</v>
      </c>
      <c r="P210" s="21" t="str">
        <f t="shared" si="10"/>
        <v/>
      </c>
      <c r="R210" s="41"/>
      <c r="S210" s="21" t="s">
        <v>145</v>
      </c>
      <c r="T210" s="37">
        <f t="shared" si="11"/>
        <v>1</v>
      </c>
      <c r="U210" s="42" t="s">
        <v>236</v>
      </c>
      <c r="V210" s="43">
        <v>960</v>
      </c>
      <c r="W210" s="43"/>
    </row>
    <row r="211" spans="1:23" s="21" customFormat="1" ht="11.25" customHeight="1" x14ac:dyDescent="0.2">
      <c r="B211" s="36">
        <v>167</v>
      </c>
      <c r="C211" s="37">
        <f t="shared" si="9"/>
        <v>1</v>
      </c>
      <c r="D211" s="21" t="s">
        <v>237</v>
      </c>
      <c r="F211" s="38" t="s">
        <v>237</v>
      </c>
      <c r="G211" s="39">
        <v>460</v>
      </c>
      <c r="H211" s="40"/>
      <c r="I211" s="21" t="s">
        <v>114</v>
      </c>
      <c r="J211" s="35" t="s">
        <v>213</v>
      </c>
      <c r="L211" s="21" t="s">
        <v>180</v>
      </c>
      <c r="M211" s="35" t="str">
        <f>IF(ISNA(VLOOKUP(F211,#REF!,1,FALSE)),"","LDC")</f>
        <v>LDC</v>
      </c>
      <c r="N211" s="21" t="str">
        <f>IF(ISNA(VLOOKUP(F211,#REF!,1,FALSE)),"","SIDS")</f>
        <v>SIDS</v>
      </c>
      <c r="O211" s="35" t="str">
        <f>IF(ISNA(VLOOKUP(F211,#REF!,1,FALSE)),"","LLDC")</f>
        <v>LLDC</v>
      </c>
      <c r="P211" s="21" t="str">
        <f t="shared" si="10"/>
        <v/>
      </c>
      <c r="Q211" s="41"/>
      <c r="R211" s="41"/>
      <c r="S211" s="21" t="s">
        <v>145</v>
      </c>
      <c r="T211" s="37">
        <f t="shared" si="11"/>
        <v>1</v>
      </c>
      <c r="U211" s="42" t="s">
        <v>237</v>
      </c>
      <c r="V211" s="43">
        <v>1110</v>
      </c>
      <c r="W211" s="43"/>
    </row>
    <row r="212" spans="1:23" s="21" customFormat="1" ht="11.25" customHeight="1" x14ac:dyDescent="0.2">
      <c r="B212" s="48">
        <v>61</v>
      </c>
      <c r="C212" s="37">
        <f t="shared" si="9"/>
        <v>1</v>
      </c>
      <c r="D212" s="21" t="s">
        <v>238</v>
      </c>
      <c r="F212" s="38" t="s">
        <v>238</v>
      </c>
      <c r="G212" s="39">
        <v>430</v>
      </c>
      <c r="H212" s="40"/>
      <c r="I212" s="21" t="s">
        <v>114</v>
      </c>
      <c r="J212" s="35" t="s">
        <v>213</v>
      </c>
      <c r="L212" s="21" t="s">
        <v>180</v>
      </c>
      <c r="M212" s="35" t="str">
        <f>IF(ISNA(VLOOKUP(F212,#REF!,1,FALSE)),"","LDC")</f>
        <v>LDC</v>
      </c>
      <c r="N212" s="21" t="str">
        <f>IF(ISNA(VLOOKUP(F212,#REF!,1,FALSE)),"","SIDS")</f>
        <v>SIDS</v>
      </c>
      <c r="O212" s="35" t="str">
        <f>IF(ISNA(VLOOKUP(F212,#REF!,1,FALSE)),"","LLDC")</f>
        <v>LLDC</v>
      </c>
      <c r="P212" s="21" t="str">
        <f t="shared" si="10"/>
        <v/>
      </c>
      <c r="R212" s="41"/>
      <c r="S212" s="21" t="s">
        <v>145</v>
      </c>
      <c r="T212" s="37">
        <f t="shared" si="11"/>
        <v>1</v>
      </c>
      <c r="U212" s="42" t="s">
        <v>238</v>
      </c>
      <c r="V212" s="43">
        <v>580</v>
      </c>
      <c r="W212" s="43"/>
    </row>
    <row r="213" spans="1:23" s="21" customFormat="1" ht="11.25" customHeight="1" x14ac:dyDescent="0.2">
      <c r="B213" s="48">
        <v>79</v>
      </c>
      <c r="C213" s="37">
        <f t="shared" si="9"/>
        <v>1</v>
      </c>
      <c r="D213" s="21" t="s">
        <v>239</v>
      </c>
      <c r="F213" s="38" t="s">
        <v>239</v>
      </c>
      <c r="G213" s="39">
        <v>430</v>
      </c>
      <c r="H213" s="40"/>
      <c r="I213" s="21" t="s">
        <v>114</v>
      </c>
      <c r="J213" s="35" t="s">
        <v>213</v>
      </c>
      <c r="L213" s="21" t="s">
        <v>180</v>
      </c>
      <c r="M213" s="35" t="str">
        <f>IF(ISNA(VLOOKUP(F213,#REF!,1,FALSE)),"","LDC")</f>
        <v>LDC</v>
      </c>
      <c r="N213" s="21" t="str">
        <f>IF(ISNA(VLOOKUP(F213,#REF!,1,FALSE)),"","SIDS")</f>
        <v>SIDS</v>
      </c>
      <c r="O213" s="35" t="str">
        <f>IF(ISNA(VLOOKUP(F213,#REF!,1,FALSE)),"","LLDC")</f>
        <v>LLDC</v>
      </c>
      <c r="P213" s="21" t="str">
        <f t="shared" si="10"/>
        <v/>
      </c>
      <c r="R213" s="41"/>
      <c r="S213" s="21" t="s">
        <v>145</v>
      </c>
      <c r="T213" s="37">
        <f t="shared" si="11"/>
        <v>1</v>
      </c>
      <c r="U213" s="42" t="s">
        <v>239</v>
      </c>
      <c r="V213" s="43">
        <v>1020</v>
      </c>
      <c r="W213" s="43"/>
    </row>
    <row r="214" spans="1:23" s="21" customFormat="1" ht="11.25" customHeight="1" x14ac:dyDescent="0.2">
      <c r="B214" s="36">
        <v>117</v>
      </c>
      <c r="C214" s="37">
        <f t="shared" si="9"/>
        <v>1</v>
      </c>
      <c r="D214" s="21" t="s">
        <v>240</v>
      </c>
      <c r="F214" s="38" t="s">
        <v>240</v>
      </c>
      <c r="G214" s="39">
        <v>430</v>
      </c>
      <c r="H214" s="40"/>
      <c r="I214" s="21" t="s">
        <v>114</v>
      </c>
      <c r="J214" s="35" t="s">
        <v>213</v>
      </c>
      <c r="L214" s="21" t="s">
        <v>180</v>
      </c>
      <c r="M214" s="35" t="str">
        <f>IF(ISNA(VLOOKUP(F214,#REF!,1,FALSE)),"","LDC")</f>
        <v>LDC</v>
      </c>
      <c r="N214" s="21" t="str">
        <f>IF(ISNA(VLOOKUP(F214,#REF!,1,FALSE)),"","SIDS")</f>
        <v>SIDS</v>
      </c>
      <c r="O214" s="35" t="str">
        <f>IF(ISNA(VLOOKUP(F214,#REF!,1,FALSE)),"","LLDC")</f>
        <v>LLDC</v>
      </c>
      <c r="P214" s="21" t="str">
        <f t="shared" si="10"/>
        <v/>
      </c>
      <c r="R214" s="41"/>
      <c r="S214" s="21" t="s">
        <v>145</v>
      </c>
      <c r="T214" s="37">
        <f t="shared" si="11"/>
        <v>1</v>
      </c>
      <c r="U214" s="42" t="s">
        <v>240</v>
      </c>
      <c r="V214" s="43">
        <v>950</v>
      </c>
      <c r="W214" s="43"/>
    </row>
    <row r="215" spans="1:23" s="21" customFormat="1" ht="11.25" customHeight="1" x14ac:dyDescent="0.2">
      <c r="B215" s="36">
        <v>63</v>
      </c>
      <c r="C215" s="37">
        <f t="shared" si="9"/>
        <v>1</v>
      </c>
      <c r="D215" s="21" t="s">
        <v>241</v>
      </c>
      <c r="F215" s="38" t="s">
        <v>241</v>
      </c>
      <c r="G215" s="39">
        <v>370</v>
      </c>
      <c r="H215" s="40"/>
      <c r="I215" s="21" t="s">
        <v>114</v>
      </c>
      <c r="J215" s="35" t="s">
        <v>213</v>
      </c>
      <c r="L215" s="21" t="s">
        <v>180</v>
      </c>
      <c r="M215" s="35" t="str">
        <f>IF(ISNA(VLOOKUP(F215,#REF!,1,FALSE)),"","LDC")</f>
        <v>LDC</v>
      </c>
      <c r="N215" s="21" t="str">
        <f>IF(ISNA(VLOOKUP(F215,#REF!,1,FALSE)),"","SIDS")</f>
        <v>SIDS</v>
      </c>
      <c r="O215" s="35" t="str">
        <f>IF(ISNA(VLOOKUP(F215,#REF!,1,FALSE)),"","LLDC")</f>
        <v>LLDC</v>
      </c>
      <c r="P215" s="21" t="str">
        <f t="shared" si="10"/>
        <v/>
      </c>
      <c r="R215" s="41"/>
      <c r="S215" s="21" t="s">
        <v>145</v>
      </c>
      <c r="T215" s="37">
        <f t="shared" si="11"/>
        <v>1</v>
      </c>
      <c r="U215" s="42" t="s">
        <v>241</v>
      </c>
      <c r="V215" s="43">
        <v>1110</v>
      </c>
      <c r="W215" s="43"/>
    </row>
    <row r="216" spans="1:23" s="21" customFormat="1" ht="11.25" customHeight="1" x14ac:dyDescent="0.2">
      <c r="B216" s="48">
        <v>118</v>
      </c>
      <c r="C216" s="37">
        <f t="shared" si="9"/>
        <v>1</v>
      </c>
      <c r="D216" s="21" t="s">
        <v>242</v>
      </c>
      <c r="F216" s="38" t="s">
        <v>242</v>
      </c>
      <c r="G216" s="39">
        <v>360</v>
      </c>
      <c r="H216" s="40"/>
      <c r="I216" s="21" t="s">
        <v>114</v>
      </c>
      <c r="J216" s="35" t="s">
        <v>213</v>
      </c>
      <c r="L216" s="21" t="s">
        <v>180</v>
      </c>
      <c r="M216" s="35" t="str">
        <f>IF(ISNA(VLOOKUP(F216,#REF!,1,FALSE)),"","LDC")</f>
        <v>LDC</v>
      </c>
      <c r="N216" s="21" t="str">
        <f>IF(ISNA(VLOOKUP(F216,#REF!,1,FALSE)),"","SIDS")</f>
        <v>SIDS</v>
      </c>
      <c r="O216" s="35" t="str">
        <f>IF(ISNA(VLOOKUP(F216,#REF!,1,FALSE)),"","LLDC")</f>
        <v>LLDC</v>
      </c>
      <c r="P216" s="21" t="str">
        <f t="shared" si="10"/>
        <v/>
      </c>
      <c r="R216" s="41"/>
      <c r="S216" s="21" t="s">
        <v>145</v>
      </c>
      <c r="T216" s="37">
        <f t="shared" si="11"/>
        <v>1</v>
      </c>
      <c r="U216" s="42" t="s">
        <v>242</v>
      </c>
      <c r="V216" s="43">
        <v>870</v>
      </c>
      <c r="W216" s="43"/>
    </row>
    <row r="217" spans="1:23" s="21" customFormat="1" ht="11.25" customHeight="1" x14ac:dyDescent="0.2">
      <c r="B217" s="36">
        <v>141</v>
      </c>
      <c r="C217" s="37">
        <f t="shared" si="9"/>
        <v>1</v>
      </c>
      <c r="D217" s="21" t="s">
        <v>243</v>
      </c>
      <c r="F217" s="38" t="s">
        <v>243</v>
      </c>
      <c r="G217" s="39">
        <v>360</v>
      </c>
      <c r="H217" s="40"/>
      <c r="I217" s="21" t="s">
        <v>114</v>
      </c>
      <c r="J217" s="35" t="s">
        <v>213</v>
      </c>
      <c r="L217" s="21" t="s">
        <v>180</v>
      </c>
      <c r="M217" s="35" t="str">
        <f>IF(ISNA(VLOOKUP(F217,#REF!,1,FALSE)),"","LDC")</f>
        <v>LDC</v>
      </c>
      <c r="N217" s="21" t="str">
        <f>IF(ISNA(VLOOKUP(F217,#REF!,1,FALSE)),"","SIDS")</f>
        <v>SIDS</v>
      </c>
      <c r="O217" s="35" t="str">
        <f>IF(ISNA(VLOOKUP(F217,#REF!,1,FALSE)),"","LLDC")</f>
        <v>LLDC</v>
      </c>
      <c r="P217" s="21" t="str">
        <f t="shared" si="10"/>
        <v/>
      </c>
      <c r="R217" s="41"/>
      <c r="S217" s="21" t="s">
        <v>145</v>
      </c>
      <c r="T217" s="37">
        <f t="shared" si="11"/>
        <v>1</v>
      </c>
      <c r="U217" s="42" t="s">
        <v>243</v>
      </c>
      <c r="V217" s="43">
        <v>720</v>
      </c>
      <c r="W217" s="43"/>
    </row>
    <row r="218" spans="1:23" s="21" customFormat="1" ht="11.25" customHeight="1" x14ac:dyDescent="0.2">
      <c r="B218" s="36">
        <v>110</v>
      </c>
      <c r="C218" s="37">
        <f t="shared" si="9"/>
        <v>1</v>
      </c>
      <c r="D218" s="21" t="s">
        <v>244</v>
      </c>
      <c r="F218" s="56" t="s">
        <v>244</v>
      </c>
      <c r="G218" s="39">
        <v>330</v>
      </c>
      <c r="H218" s="40"/>
      <c r="I218" s="21" t="s">
        <v>114</v>
      </c>
      <c r="J218" s="35" t="s">
        <v>213</v>
      </c>
      <c r="L218" s="21" t="s">
        <v>180</v>
      </c>
      <c r="M218" s="35" t="str">
        <f>IF(ISNA(VLOOKUP(F218,#REF!,1,FALSE)),"","LDC")</f>
        <v>LDC</v>
      </c>
      <c r="N218" s="21" t="str">
        <f>IF(ISNA(VLOOKUP(F218,#REF!,1,FALSE)),"","SIDS")</f>
        <v>SIDS</v>
      </c>
      <c r="O218" s="35" t="str">
        <f>IF(ISNA(VLOOKUP(F218,#REF!,1,FALSE)),"","LLDC")</f>
        <v>LLDC</v>
      </c>
      <c r="P218" s="21" t="str">
        <f t="shared" si="10"/>
        <v/>
      </c>
      <c r="R218" s="41"/>
      <c r="S218" s="21" t="s">
        <v>145</v>
      </c>
      <c r="T218" s="37">
        <f t="shared" si="11"/>
        <v>1</v>
      </c>
      <c r="U218" s="42" t="s">
        <v>244</v>
      </c>
      <c r="V218" s="43">
        <v>540</v>
      </c>
      <c r="W218" s="43"/>
    </row>
    <row r="219" spans="1:23" s="21" customFormat="1" ht="11.25" customHeight="1" x14ac:dyDescent="0.2">
      <c r="A219" s="41"/>
      <c r="B219" s="48">
        <v>31</v>
      </c>
      <c r="C219" s="37">
        <f t="shared" si="9"/>
        <v>1</v>
      </c>
      <c r="D219" s="21" t="s">
        <v>245</v>
      </c>
      <c r="F219" s="38" t="s">
        <v>245</v>
      </c>
      <c r="G219" s="39">
        <v>250</v>
      </c>
      <c r="H219" s="40"/>
      <c r="I219" s="21" t="s">
        <v>114</v>
      </c>
      <c r="J219" s="35" t="s">
        <v>213</v>
      </c>
      <c r="K219" s="41"/>
      <c r="L219" s="21" t="s">
        <v>180</v>
      </c>
      <c r="M219" s="35" t="str">
        <f>IF(ISNA(VLOOKUP(F219,#REF!,1,FALSE)),"","LDC")</f>
        <v>LDC</v>
      </c>
      <c r="N219" s="21" t="str">
        <f>IF(ISNA(VLOOKUP(F219,#REF!,1,FALSE)),"","SIDS")</f>
        <v>SIDS</v>
      </c>
      <c r="O219" s="35" t="str">
        <f>IF(ISNA(VLOOKUP(F219,#REF!,1,FALSE)),"","LLDC")</f>
        <v>LLDC</v>
      </c>
      <c r="P219" s="21" t="str">
        <f t="shared" si="10"/>
        <v/>
      </c>
      <c r="Q219" s="41"/>
      <c r="R219" s="41"/>
      <c r="S219" s="21" t="s">
        <v>145</v>
      </c>
      <c r="T219" s="37">
        <f t="shared" si="11"/>
        <v>1</v>
      </c>
      <c r="U219" s="42" t="s">
        <v>245</v>
      </c>
      <c r="V219" s="43">
        <v>610</v>
      </c>
      <c r="W219" s="46" t="s">
        <v>28</v>
      </c>
    </row>
    <row r="220" spans="1:23" s="21" customFormat="1" ht="11.25" customHeight="1" x14ac:dyDescent="0.2">
      <c r="A220" s="41"/>
      <c r="B220" s="36">
        <v>44</v>
      </c>
      <c r="C220" s="37">
        <f t="shared" si="9"/>
        <v>1</v>
      </c>
      <c r="D220" s="21" t="s">
        <v>246</v>
      </c>
      <c r="F220" s="38" t="s">
        <v>246</v>
      </c>
      <c r="G220" s="39">
        <v>190</v>
      </c>
      <c r="H220" s="40"/>
      <c r="I220" s="21" t="s">
        <v>114</v>
      </c>
      <c r="J220" s="35" t="s">
        <v>213</v>
      </c>
      <c r="K220" s="41"/>
      <c r="L220" s="21" t="s">
        <v>180</v>
      </c>
      <c r="M220" s="35" t="str">
        <f>IF(ISNA(VLOOKUP(F220,#REF!,1,FALSE)),"","LDC")</f>
        <v>LDC</v>
      </c>
      <c r="N220" s="21" t="str">
        <f>IF(ISNA(VLOOKUP(F220,#REF!,1,FALSE)),"","SIDS")</f>
        <v>SIDS</v>
      </c>
      <c r="O220" s="35" t="str">
        <f>IF(ISNA(VLOOKUP(F220,#REF!,1,FALSE)),"","LLDC")</f>
        <v>LLDC</v>
      </c>
      <c r="P220" s="21" t="str">
        <f t="shared" si="10"/>
        <v/>
      </c>
      <c r="Q220" s="41"/>
      <c r="R220" s="41"/>
      <c r="S220" s="21" t="s">
        <v>145</v>
      </c>
      <c r="T220" s="37">
        <f t="shared" si="11"/>
        <v>1</v>
      </c>
      <c r="U220" s="59" t="s">
        <v>246</v>
      </c>
      <c r="V220" s="43">
        <v>340</v>
      </c>
      <c r="W220" s="46" t="s">
        <v>28</v>
      </c>
    </row>
    <row r="221" spans="1:23" s="21" customFormat="1" ht="3" customHeight="1" x14ac:dyDescent="0.2">
      <c r="B221" s="62"/>
      <c r="C221" s="62"/>
      <c r="F221" s="63"/>
      <c r="G221" s="39" t="s">
        <v>55</v>
      </c>
      <c r="H221" s="39"/>
      <c r="J221" s="35"/>
      <c r="L221" s="33"/>
      <c r="M221" s="35" t="str">
        <f>IF(ISNA(VLOOKUP(F221,#REF!,1,FALSE)),"","LDC")</f>
        <v>LDC</v>
      </c>
      <c r="N221" s="41"/>
      <c r="O221" s="35" t="str">
        <f>IF(ISNA(VLOOKUP(F221,#REF!,1,FALSE)),"","LLDC")</f>
        <v>LLDC</v>
      </c>
      <c r="P221" s="21" t="str">
        <f t="shared" si="10"/>
        <v/>
      </c>
      <c r="Q221" s="41"/>
      <c r="R221" s="41"/>
      <c r="S221" s="33"/>
      <c r="T221" s="39"/>
      <c r="U221" s="39"/>
      <c r="V221" s="39"/>
      <c r="W221" s="39"/>
    </row>
    <row r="222" spans="1:23" s="64" customFormat="1" ht="11.1" customHeight="1" x14ac:dyDescent="0.2">
      <c r="B222" s="65">
        <v>1</v>
      </c>
      <c r="C222" s="66"/>
      <c r="D222" s="66" t="s">
        <v>247</v>
      </c>
      <c r="E222" s="66"/>
      <c r="F222" s="67" t="s">
        <v>247</v>
      </c>
      <c r="G222" s="68">
        <v>9514.1966332083794</v>
      </c>
      <c r="H222" s="69"/>
      <c r="I222" s="70"/>
      <c r="J222" s="71"/>
      <c r="L222" s="72"/>
      <c r="M222" s="73" t="str">
        <f>IF(ISNA(VLOOKUP(F222,#REF!,1,FALSE)),"","LDC")</f>
        <v>LDC</v>
      </c>
      <c r="O222" s="74"/>
      <c r="P222" s="21" t="str">
        <f t="shared" si="10"/>
        <v/>
      </c>
      <c r="R222" s="41"/>
      <c r="S222" s="72"/>
      <c r="T222" s="69"/>
      <c r="U222" s="75" t="s">
        <v>247</v>
      </c>
      <c r="V222" s="76">
        <v>11569.2371741555</v>
      </c>
      <c r="W222" s="69"/>
    </row>
    <row r="223" spans="1:23" s="41" customFormat="1" ht="2.1" customHeight="1" x14ac:dyDescent="0.2">
      <c r="B223" s="48"/>
      <c r="C223" s="62"/>
      <c r="D223" s="21"/>
      <c r="E223" s="21"/>
      <c r="F223" s="56"/>
      <c r="G223" s="39"/>
      <c r="H223" s="33"/>
      <c r="I223" s="21"/>
      <c r="J223" s="60"/>
      <c r="L223" s="33"/>
      <c r="M223" s="21" t="str">
        <f>IF(ISNA(VLOOKUP(F223,#REF!,1,FALSE)),"","LDC")</f>
        <v>LDC</v>
      </c>
      <c r="S223" s="33"/>
      <c r="T223" s="33"/>
      <c r="U223" s="59"/>
      <c r="V223" s="77"/>
      <c r="W223" s="33"/>
    </row>
    <row r="224" spans="1:23" s="41" customFormat="1" ht="9.75" customHeight="1" x14ac:dyDescent="0.2">
      <c r="B224" s="48">
        <v>2</v>
      </c>
      <c r="C224" s="62"/>
      <c r="D224" s="21" t="s">
        <v>213</v>
      </c>
      <c r="E224" s="21"/>
      <c r="F224" s="56" t="s">
        <v>213</v>
      </c>
      <c r="G224" s="39">
        <v>570.50464550970003</v>
      </c>
      <c r="H224" s="33"/>
      <c r="I224" s="21"/>
      <c r="J224" s="60"/>
      <c r="L224" s="33"/>
      <c r="M224" s="21" t="str">
        <f>IF(ISNA(VLOOKUP(F224,#REF!,1,FALSE)),"","LDC")</f>
        <v>LDC</v>
      </c>
      <c r="R224" s="64"/>
      <c r="S224" s="33"/>
      <c r="T224" s="33"/>
      <c r="U224" s="59" t="s">
        <v>213</v>
      </c>
      <c r="V224" s="77">
        <v>1372.3949495920201</v>
      </c>
      <c r="W224" s="33"/>
    </row>
    <row r="225" spans="2:23" s="41" customFormat="1" ht="9.75" customHeight="1" x14ac:dyDescent="0.2">
      <c r="B225" s="48">
        <v>3</v>
      </c>
      <c r="C225" s="62"/>
      <c r="D225" s="21" t="s">
        <v>248</v>
      </c>
      <c r="E225" s="21"/>
      <c r="F225" s="56" t="s">
        <v>248</v>
      </c>
      <c r="G225" s="39">
        <v>4148.4929497689</v>
      </c>
      <c r="H225" s="33"/>
      <c r="I225" s="21"/>
      <c r="J225" s="60"/>
      <c r="L225" s="33"/>
      <c r="M225" s="21" t="str">
        <f>IF(ISNA(VLOOKUP(F225,#REF!,1,FALSE)),"","LDC")</f>
        <v>LDC</v>
      </c>
      <c r="R225" s="64"/>
      <c r="S225" s="33"/>
      <c r="T225" s="33"/>
      <c r="U225" s="59" t="s">
        <v>248</v>
      </c>
      <c r="V225" s="77">
        <v>7277.4320065268703</v>
      </c>
      <c r="W225" s="33"/>
    </row>
    <row r="226" spans="2:23" s="41" customFormat="1" ht="9.75" customHeight="1" x14ac:dyDescent="0.2">
      <c r="B226" s="48">
        <v>4</v>
      </c>
      <c r="C226" s="78"/>
      <c r="D226" s="21" t="s">
        <v>249</v>
      </c>
      <c r="E226" s="21"/>
      <c r="F226" s="56" t="s">
        <v>249</v>
      </c>
      <c r="G226" s="39">
        <v>1772.1771380739101</v>
      </c>
      <c r="H226" s="33"/>
      <c r="I226" s="21"/>
      <c r="J226" s="60"/>
      <c r="L226" s="33"/>
      <c r="M226" s="21" t="str">
        <f>IF(ISNA(VLOOKUP(F226,#REF!,1,FALSE)),"","LDC")</f>
        <v>LDC</v>
      </c>
      <c r="R226" s="64"/>
      <c r="S226" s="33"/>
      <c r="T226" s="33"/>
      <c r="U226" s="59" t="s">
        <v>249</v>
      </c>
      <c r="V226" s="77">
        <v>3824.1754557296099</v>
      </c>
      <c r="W226" s="33"/>
    </row>
    <row r="227" spans="2:23" s="41" customFormat="1" ht="9.75" customHeight="1" x14ac:dyDescent="0.2">
      <c r="B227" s="48">
        <v>5</v>
      </c>
      <c r="C227" s="62"/>
      <c r="D227" s="21" t="s">
        <v>344</v>
      </c>
      <c r="E227" s="21"/>
      <c r="F227" s="56" t="s">
        <v>344</v>
      </c>
      <c r="G227" s="39">
        <v>6563.3466029276397</v>
      </c>
      <c r="H227" s="33"/>
      <c r="I227" s="21"/>
      <c r="J227" s="60"/>
      <c r="L227" s="33"/>
      <c r="M227" s="21" t="str">
        <f>IF(ISNA(VLOOKUP(F227,#REF!,1,FALSE)),"","LDC")</f>
        <v>LDC</v>
      </c>
      <c r="R227" s="64"/>
      <c r="S227" s="33"/>
      <c r="T227" s="33"/>
      <c r="U227" s="59" t="s">
        <v>344</v>
      </c>
      <c r="V227" s="77">
        <v>10814.5070145681</v>
      </c>
      <c r="W227" s="33"/>
    </row>
    <row r="228" spans="2:23" s="41" customFormat="1" ht="9.75" customHeight="1" x14ac:dyDescent="0.2">
      <c r="B228" s="48">
        <v>6</v>
      </c>
      <c r="C228" s="62"/>
      <c r="D228" s="21" t="s">
        <v>250</v>
      </c>
      <c r="E228" s="21"/>
      <c r="F228" s="56" t="s">
        <v>250</v>
      </c>
      <c r="G228" s="39">
        <v>3651.9233877577999</v>
      </c>
      <c r="H228" s="33"/>
      <c r="I228" s="21"/>
      <c r="J228" s="60"/>
      <c r="L228" s="33"/>
      <c r="M228" s="21" t="str">
        <f>IF(ISNA(VLOOKUP(F228,#REF!,1,FALSE)),"","LDC")</f>
        <v>LDC</v>
      </c>
      <c r="R228" s="64"/>
      <c r="S228" s="33"/>
      <c r="T228" s="33"/>
      <c r="U228" s="59" t="s">
        <v>250</v>
      </c>
      <c r="V228" s="77">
        <v>6451.4397748648498</v>
      </c>
      <c r="W228" s="33"/>
    </row>
    <row r="229" spans="2:23" s="41" customFormat="1" ht="9.75" customHeight="1" x14ac:dyDescent="0.2">
      <c r="B229" s="48">
        <v>7</v>
      </c>
      <c r="C229" s="78"/>
      <c r="D229" s="21" t="s">
        <v>251</v>
      </c>
      <c r="E229" s="21"/>
      <c r="F229" s="56" t="s">
        <v>251</v>
      </c>
      <c r="G229" s="39">
        <v>4248.4297736511598</v>
      </c>
      <c r="H229" s="33"/>
      <c r="I229" s="21"/>
      <c r="J229" s="60"/>
      <c r="L229" s="33"/>
      <c r="M229" s="21" t="str">
        <f>IF(ISNA(VLOOKUP(F229,#REF!,1,FALSE)),"","LDC")</f>
        <v>LDC</v>
      </c>
      <c r="R229" s="64"/>
      <c r="S229" s="33"/>
      <c r="T229" s="33"/>
      <c r="U229" s="59" t="s">
        <v>251</v>
      </c>
      <c r="V229" s="77">
        <v>7265.9302973710101</v>
      </c>
      <c r="W229" s="33"/>
    </row>
    <row r="230" spans="2:23" s="41" customFormat="1" ht="9.75" customHeight="1" x14ac:dyDescent="0.2">
      <c r="B230" s="48">
        <v>8</v>
      </c>
      <c r="C230" s="62"/>
      <c r="D230" s="21" t="s">
        <v>252</v>
      </c>
      <c r="E230" s="21"/>
      <c r="F230" s="56" t="s">
        <v>252</v>
      </c>
      <c r="G230" s="39">
        <v>7734.1100004356904</v>
      </c>
      <c r="H230" s="33"/>
      <c r="I230" s="21"/>
      <c r="J230" s="60"/>
      <c r="L230" s="33"/>
      <c r="M230" s="21" t="str">
        <f>IF(ISNA(VLOOKUP(F230,#REF!,1,FALSE)),"","LDC")</f>
        <v>LDC</v>
      </c>
      <c r="R230" s="64"/>
      <c r="S230" s="33"/>
      <c r="T230" s="33"/>
      <c r="U230" s="59" t="s">
        <v>252</v>
      </c>
      <c r="V230" s="77">
        <v>14602.0894346924</v>
      </c>
      <c r="W230" s="33"/>
    </row>
    <row r="231" spans="2:23" s="41" customFormat="1" ht="9.75" customHeight="1" x14ac:dyDescent="0.2">
      <c r="B231" s="48">
        <v>9</v>
      </c>
      <c r="C231" s="62"/>
      <c r="D231" s="21" t="s">
        <v>253</v>
      </c>
      <c r="E231" s="21"/>
      <c r="F231" s="56" t="s">
        <v>253</v>
      </c>
      <c r="G231" s="39">
        <v>8574.1113033234396</v>
      </c>
      <c r="H231" s="33"/>
      <c r="I231" s="21"/>
      <c r="J231" s="60"/>
      <c r="L231" s="33"/>
      <c r="M231" s="21" t="e">
        <f>IF(ISNA(VLOOKUP(F231,#REF!,1,FALSE)),"",VLOOKUP(F231,#REF!,1,FALSE)&amp;"- LDC")</f>
        <v>#REF!</v>
      </c>
      <c r="R231" s="64"/>
      <c r="S231" s="33"/>
      <c r="T231" s="33"/>
      <c r="U231" s="59" t="s">
        <v>253</v>
      </c>
      <c r="V231" s="77">
        <v>11710.090111877</v>
      </c>
      <c r="W231" s="33"/>
    </row>
    <row r="232" spans="2:23" s="41" customFormat="1" ht="9.75" customHeight="1" x14ac:dyDescent="0.2">
      <c r="B232" s="48">
        <v>10</v>
      </c>
      <c r="C232" s="78"/>
      <c r="D232" s="21" t="s">
        <v>254</v>
      </c>
      <c r="E232" s="21"/>
      <c r="F232" s="56" t="s">
        <v>254</v>
      </c>
      <c r="G232" s="50">
        <v>3866.3548949365099</v>
      </c>
      <c r="H232" s="33"/>
      <c r="I232" s="21"/>
      <c r="J232" s="60"/>
      <c r="L232" s="33"/>
      <c r="M232" s="21" t="e">
        <f>IF(ISNA(VLOOKUP(F232,#REF!,1,FALSE)),"",VLOOKUP(F232,#REF!,1,FALSE)&amp;"- LDC")</f>
        <v>#REF!</v>
      </c>
      <c r="R232" s="64"/>
      <c r="S232" s="33"/>
      <c r="T232" s="33"/>
      <c r="U232" s="59" t="s">
        <v>254</v>
      </c>
      <c r="V232" s="79">
        <v>8050.9496791544698</v>
      </c>
      <c r="W232" s="33"/>
    </row>
    <row r="233" spans="2:23" s="41" customFormat="1" ht="9.75" customHeight="1" x14ac:dyDescent="0.2">
      <c r="B233" s="48">
        <v>11</v>
      </c>
      <c r="C233" s="78"/>
      <c r="D233" s="21" t="s">
        <v>255</v>
      </c>
      <c r="E233" s="21"/>
      <c r="F233" s="56" t="s">
        <v>255</v>
      </c>
      <c r="G233" s="39">
        <v>1312.7454680067001</v>
      </c>
      <c r="H233" s="33"/>
      <c r="I233" s="21"/>
      <c r="J233" s="60"/>
      <c r="L233" s="33"/>
      <c r="M233" s="21" t="e">
        <f>IF(ISNA(VLOOKUP(F233,#REF!,1,FALSE)),"",VLOOKUP(F233,#REF!,1,FALSE)&amp;"- LDC")</f>
        <v>#REF!</v>
      </c>
      <c r="R233" s="64"/>
      <c r="S233" s="33"/>
      <c r="T233" s="33"/>
      <c r="U233" s="59" t="s">
        <v>255</v>
      </c>
      <c r="V233" s="77">
        <v>3315.34684736399</v>
      </c>
      <c r="W233" s="33"/>
    </row>
    <row r="234" spans="2:23" s="41" customFormat="1" ht="9.75" customHeight="1" x14ac:dyDescent="0.2">
      <c r="B234" s="48">
        <v>12</v>
      </c>
      <c r="C234" s="78"/>
      <c r="D234" s="21" t="s">
        <v>256</v>
      </c>
      <c r="E234" s="21"/>
      <c r="F234" s="56" t="s">
        <v>256</v>
      </c>
      <c r="G234" s="39">
        <v>1258.3053976625499</v>
      </c>
      <c r="H234" s="33"/>
      <c r="I234" s="21"/>
      <c r="J234" s="60"/>
      <c r="L234" s="33"/>
      <c r="M234" s="21" t="e">
        <f>IF(ISNA(VLOOKUP(F234,#REF!,1,FALSE)),"",VLOOKUP(F234,#REF!,1,FALSE)&amp;"- LDC")</f>
        <v>#REF!</v>
      </c>
      <c r="R234" s="64"/>
      <c r="S234" s="33"/>
      <c r="T234" s="33"/>
      <c r="U234" s="59" t="s">
        <v>256</v>
      </c>
      <c r="V234" s="77">
        <v>2220.1470085022002</v>
      </c>
      <c r="W234" s="33"/>
    </row>
    <row r="235" spans="2:23" s="41" customFormat="1" ht="9.75" customHeight="1" x14ac:dyDescent="0.2">
      <c r="B235" s="48">
        <v>13</v>
      </c>
      <c r="C235" s="78"/>
      <c r="D235" s="21" t="s">
        <v>257</v>
      </c>
      <c r="E235" s="21"/>
      <c r="F235" s="56" t="s">
        <v>257</v>
      </c>
      <c r="G235" s="39">
        <v>39860.451128217297</v>
      </c>
      <c r="H235" s="33"/>
      <c r="I235" s="21"/>
      <c r="J235" s="60"/>
      <c r="L235" s="33"/>
      <c r="M235" s="21" t="e">
        <f>IF(ISNA(VLOOKUP(F235,#REF!,1,FALSE)),"",VLOOKUP(F235,#REF!,1,FALSE)&amp;"- LDC")</f>
        <v>#REF!</v>
      </c>
      <c r="R235" s="64"/>
      <c r="S235" s="33"/>
      <c r="T235" s="33"/>
      <c r="U235" s="59" t="s">
        <v>257</v>
      </c>
      <c r="V235" s="77">
        <v>38470.523500536903</v>
      </c>
      <c r="W235" s="33"/>
    </row>
    <row r="236" spans="2:23" s="41" customFormat="1" ht="9.75" customHeight="1" x14ac:dyDescent="0.2">
      <c r="B236" s="48">
        <v>14</v>
      </c>
      <c r="C236" s="78"/>
      <c r="D236" s="21" t="s">
        <v>258</v>
      </c>
      <c r="E236" s="21"/>
      <c r="F236" s="80" t="s">
        <v>258</v>
      </c>
      <c r="G236" s="81">
        <v>38661.0421638568</v>
      </c>
      <c r="H236" s="33"/>
      <c r="I236" s="21"/>
      <c r="J236" s="60"/>
      <c r="L236" s="82"/>
      <c r="M236" s="82"/>
      <c r="N236" s="82"/>
      <c r="O236" s="82"/>
      <c r="R236" s="64"/>
      <c r="S236" s="33"/>
      <c r="T236" s="33"/>
      <c r="U236" s="83" t="s">
        <v>258</v>
      </c>
      <c r="V236" s="84">
        <v>35249.720182742101</v>
      </c>
      <c r="W236" s="33"/>
    </row>
    <row r="237" spans="2:23" s="41" customFormat="1" ht="9.75" customHeight="1" x14ac:dyDescent="0.2">
      <c r="B237" s="48">
        <v>15</v>
      </c>
      <c r="C237" s="78"/>
      <c r="D237" s="21" t="s">
        <v>259</v>
      </c>
      <c r="E237" s="21"/>
      <c r="F237" s="21"/>
      <c r="G237" s="21"/>
      <c r="H237" s="33"/>
      <c r="I237" s="21"/>
      <c r="J237" s="60"/>
      <c r="L237" s="33"/>
      <c r="M237" s="21" t="e">
        <f>IF(ISNA(VLOOKUP(F237,#REF!,1,FALSE)),"",VLOOKUP(F237,#REF!,1,FALSE)&amp;"- LDC")</f>
        <v>#REF!</v>
      </c>
      <c r="R237" s="64"/>
      <c r="S237" s="33"/>
      <c r="T237" s="33"/>
      <c r="U237" s="33"/>
      <c r="V237" s="33"/>
      <c r="W237" s="33"/>
    </row>
    <row r="238" spans="2:23" s="41" customFormat="1" ht="9.75" customHeight="1" x14ac:dyDescent="0.2">
      <c r="B238" s="48">
        <v>16</v>
      </c>
      <c r="C238" s="78"/>
      <c r="D238" s="21" t="s">
        <v>260</v>
      </c>
      <c r="E238" s="21"/>
      <c r="F238" s="21"/>
      <c r="G238" s="21"/>
      <c r="H238" s="33"/>
      <c r="I238" s="21"/>
      <c r="J238" s="60"/>
      <c r="L238" s="33"/>
      <c r="M238" s="21" t="e">
        <f>IF(ISNA(VLOOKUP(F238,#REF!,1,FALSE)),"",VLOOKUP(F238,#REF!,1,FALSE)&amp;"- LDC")</f>
        <v>#REF!</v>
      </c>
      <c r="R238" s="64"/>
      <c r="S238" s="33"/>
      <c r="T238" s="33"/>
      <c r="U238" s="33"/>
      <c r="V238" s="33"/>
      <c r="W238" s="33"/>
    </row>
    <row r="239" spans="2:23" s="41" customFormat="1" ht="9.75" customHeight="1" x14ac:dyDescent="0.2">
      <c r="B239" s="48">
        <v>17</v>
      </c>
      <c r="C239" s="78"/>
      <c r="D239" s="21" t="s">
        <v>261</v>
      </c>
      <c r="E239" s="21"/>
      <c r="F239" s="21"/>
      <c r="G239" s="21"/>
      <c r="H239" s="33"/>
      <c r="I239" s="21"/>
      <c r="J239" s="60"/>
      <c r="L239" s="33"/>
      <c r="M239" s="21" t="e">
        <f>IF(ISNA(VLOOKUP(F239,#REF!,1,FALSE)),"",VLOOKUP(F239,#REF!,1,FALSE)&amp;"- LDC")</f>
        <v>#REF!</v>
      </c>
      <c r="R239" s="64"/>
      <c r="S239" s="33"/>
      <c r="T239" s="33"/>
      <c r="U239" s="33"/>
      <c r="V239" s="33"/>
      <c r="W239" s="33"/>
    </row>
    <row r="240" spans="2:23" s="41" customFormat="1" ht="9.75" customHeight="1" x14ac:dyDescent="0.2">
      <c r="B240" s="48">
        <v>18</v>
      </c>
      <c r="C240" s="78"/>
      <c r="D240" s="21" t="s">
        <v>262</v>
      </c>
      <c r="E240" s="21"/>
      <c r="F240" s="21"/>
      <c r="G240" s="21"/>
      <c r="H240" s="33"/>
      <c r="I240" s="21"/>
      <c r="J240" s="60"/>
      <c r="L240" s="33"/>
      <c r="M240" s="21" t="e">
        <f>IF(ISNA(VLOOKUP(F240,#REF!,1,FALSE)),"",VLOOKUP(F240,#REF!,1,FALSE)&amp;"- LDC")</f>
        <v>#REF!</v>
      </c>
      <c r="R240" s="64"/>
      <c r="S240" s="33"/>
      <c r="T240" s="33"/>
      <c r="U240" s="33"/>
      <c r="V240" s="33"/>
      <c r="W240" s="33"/>
    </row>
    <row r="241" spans="2:23" s="41" customFormat="1" ht="9.75" customHeight="1" x14ac:dyDescent="0.2">
      <c r="B241" s="48">
        <v>19</v>
      </c>
      <c r="C241" s="78"/>
      <c r="D241" s="21" t="s">
        <v>263</v>
      </c>
      <c r="E241" s="21"/>
      <c r="F241" s="21"/>
      <c r="G241" s="21"/>
      <c r="H241" s="33"/>
      <c r="I241" s="21"/>
      <c r="J241" s="60"/>
      <c r="L241" s="33"/>
      <c r="M241" s="21" t="e">
        <f>IF(ISNA(VLOOKUP(F241,#REF!,1,FALSE)),"",VLOOKUP(F241,#REF!,1,FALSE)&amp;"- LDC")</f>
        <v>#REF!</v>
      </c>
      <c r="R241" s="64"/>
      <c r="S241" s="33"/>
      <c r="T241" s="33"/>
      <c r="U241" s="33"/>
      <c r="V241" s="33"/>
      <c r="W241" s="33"/>
    </row>
    <row r="242" spans="2:23" s="41" customFormat="1" ht="9.75" customHeight="1" x14ac:dyDescent="0.2">
      <c r="B242" s="48">
        <v>20</v>
      </c>
      <c r="C242" s="78"/>
      <c r="D242" s="21" t="s">
        <v>264</v>
      </c>
      <c r="E242" s="21"/>
      <c r="F242" s="21"/>
      <c r="G242" s="21"/>
      <c r="H242" s="33"/>
      <c r="I242" s="21"/>
      <c r="J242" s="60"/>
      <c r="L242" s="33"/>
      <c r="M242" s="21" t="e">
        <f>IF(ISNA(VLOOKUP(F242,#REF!,1,FALSE)),"",VLOOKUP(F242,#REF!,1,FALSE)&amp;"- LDC")</f>
        <v>#REF!</v>
      </c>
      <c r="R242" s="64"/>
      <c r="S242" s="33"/>
      <c r="T242" s="33"/>
      <c r="U242" s="33"/>
      <c r="V242" s="33"/>
      <c r="W242" s="33"/>
    </row>
    <row r="243" spans="2:23" s="41" customFormat="1" ht="9.75" customHeight="1" x14ac:dyDescent="0.2">
      <c r="B243" s="48">
        <v>21</v>
      </c>
      <c r="C243" s="78"/>
      <c r="D243" s="21" t="s">
        <v>265</v>
      </c>
      <c r="E243" s="21"/>
      <c r="F243" s="21"/>
      <c r="G243" s="21"/>
      <c r="H243" s="33"/>
      <c r="I243" s="21"/>
      <c r="J243" s="60"/>
      <c r="L243" s="33"/>
      <c r="M243" s="21" t="e">
        <f>IF(ISNA(VLOOKUP(F243,#REF!,1,FALSE)),"",VLOOKUP(F243,#REF!,1,FALSE)&amp;"- LDC")</f>
        <v>#REF!</v>
      </c>
      <c r="R243" s="64"/>
      <c r="S243" s="33"/>
      <c r="T243" s="33"/>
      <c r="U243" s="33"/>
      <c r="V243" s="33"/>
      <c r="W243" s="33"/>
    </row>
    <row r="244" spans="2:23" s="41" customFormat="1" ht="9.75" customHeight="1" x14ac:dyDescent="0.2">
      <c r="B244" s="48">
        <v>22</v>
      </c>
      <c r="C244" s="78"/>
      <c r="D244" s="21" t="s">
        <v>266</v>
      </c>
      <c r="E244" s="21"/>
      <c r="F244" s="85"/>
      <c r="G244" s="21"/>
      <c r="H244" s="33"/>
      <c r="I244" s="86" t="s">
        <v>267</v>
      </c>
      <c r="J244" s="87">
        <f>COUNTIF(J7:J222,"Low income")</f>
        <v>36</v>
      </c>
      <c r="L244" s="33"/>
      <c r="M244" s="21" t="e">
        <f>IF(ISNA(VLOOKUP(F244,#REF!,1,FALSE)),"",VLOOKUP(F244,#REF!,1,FALSE)&amp;"- LDC")</f>
        <v>#REF!</v>
      </c>
      <c r="R244" s="64"/>
      <c r="S244" s="33"/>
      <c r="T244" s="33"/>
      <c r="U244" s="33"/>
      <c r="V244" s="33"/>
      <c r="W244" s="33"/>
    </row>
    <row r="245" spans="2:23" s="41" customFormat="1" ht="9.75" customHeight="1" x14ac:dyDescent="0.2">
      <c r="B245" s="48">
        <v>23</v>
      </c>
      <c r="C245" s="78"/>
      <c r="D245" s="21" t="s">
        <v>339</v>
      </c>
      <c r="E245" s="21"/>
      <c r="F245" s="21"/>
      <c r="G245" s="85"/>
      <c r="H245" s="33"/>
      <c r="I245" s="88" t="s">
        <v>268</v>
      </c>
      <c r="J245" s="89">
        <f>COUNTIF(J7:J222,"Lower middle income")</f>
        <v>54</v>
      </c>
      <c r="L245" s="33"/>
      <c r="M245" s="21" t="e">
        <f>IF(ISNA(VLOOKUP(F245,#REF!,1,FALSE)),"",VLOOKUP(F245,#REF!,1,FALSE)&amp;"- LDC")</f>
        <v>#REF!</v>
      </c>
      <c r="R245" s="64"/>
      <c r="S245" s="33"/>
      <c r="T245" s="33"/>
      <c r="U245" s="33"/>
      <c r="V245" s="33"/>
      <c r="W245" s="33"/>
    </row>
    <row r="246" spans="2:23" s="41" customFormat="1" ht="9.75" customHeight="1" x14ac:dyDescent="0.2">
      <c r="B246" s="48">
        <v>24</v>
      </c>
      <c r="C246" s="78"/>
      <c r="D246" s="21" t="s">
        <v>269</v>
      </c>
      <c r="E246" s="21"/>
      <c r="F246" s="21"/>
      <c r="G246" s="21"/>
      <c r="H246" s="33"/>
      <c r="I246" s="90" t="s">
        <v>270</v>
      </c>
      <c r="J246" s="91">
        <f>COUNTIF(J7:J222,"UMICs, Total")</f>
        <v>54</v>
      </c>
      <c r="L246" s="33"/>
      <c r="M246" s="21" t="e">
        <f>IF(ISNA(VLOOKUP(F246,#REF!,1,FALSE)),"",VLOOKUP(F246,#REF!,1,FALSE)&amp;"- LDC")</f>
        <v>#REF!</v>
      </c>
      <c r="R246" s="64"/>
      <c r="S246" s="33"/>
      <c r="T246" s="33"/>
      <c r="U246" s="33"/>
      <c r="V246" s="33"/>
      <c r="W246" s="33"/>
    </row>
    <row r="247" spans="2:23" s="41" customFormat="1" ht="9.75" customHeight="1" x14ac:dyDescent="0.2">
      <c r="B247" s="48">
        <v>25</v>
      </c>
      <c r="C247" s="78"/>
      <c r="D247" s="21" t="s">
        <v>271</v>
      </c>
      <c r="E247" s="21"/>
      <c r="F247" s="21"/>
      <c r="G247" s="21"/>
      <c r="H247" s="33"/>
      <c r="I247" s="21"/>
      <c r="J247" s="60"/>
      <c r="L247" s="33"/>
      <c r="M247" s="21" t="e">
        <f>IF(ISNA(VLOOKUP(F247,#REF!,1,FALSE)),"",VLOOKUP(F247,#REF!,1,FALSE)&amp;"- LDC")</f>
        <v>#REF!</v>
      </c>
      <c r="R247" s="64"/>
      <c r="S247" s="33"/>
      <c r="T247" s="33"/>
      <c r="U247" s="33"/>
      <c r="V247" s="33"/>
      <c r="W247" s="33"/>
    </row>
    <row r="248" spans="2:23" s="41" customFormat="1" ht="9.75" customHeight="1" x14ac:dyDescent="0.2">
      <c r="B248" s="48">
        <v>26</v>
      </c>
      <c r="C248" s="78"/>
      <c r="D248" s="21" t="s">
        <v>272</v>
      </c>
      <c r="E248" s="21"/>
      <c r="F248" s="21"/>
      <c r="G248" s="21"/>
      <c r="H248" s="33"/>
      <c r="I248" s="21"/>
      <c r="J248" s="60"/>
      <c r="L248" s="33"/>
      <c r="M248" s="21" t="e">
        <f>IF(ISNA(VLOOKUP(F248,#REF!,1,FALSE)),"",VLOOKUP(F248,#REF!,1,FALSE)&amp;"- LDC")</f>
        <v>#REF!</v>
      </c>
      <c r="R248" s="64"/>
      <c r="S248" s="33"/>
      <c r="T248" s="33"/>
      <c r="U248" s="33"/>
      <c r="V248" s="33"/>
      <c r="W248" s="33"/>
    </row>
    <row r="249" spans="2:23" s="41" customFormat="1" ht="9.75" customHeight="1" x14ac:dyDescent="0.2">
      <c r="B249" s="48">
        <v>27</v>
      </c>
      <c r="C249" s="78"/>
      <c r="D249" s="21" t="s">
        <v>273</v>
      </c>
      <c r="E249" s="21"/>
      <c r="F249" s="21"/>
      <c r="G249" s="21"/>
      <c r="H249" s="33"/>
      <c r="I249" s="21"/>
      <c r="J249" s="60"/>
      <c r="L249" s="33"/>
      <c r="M249" s="21" t="e">
        <f>IF(ISNA(VLOOKUP(F249,#REF!,1,FALSE)),"",VLOOKUP(F249,#REF!,1,FALSE)&amp;"- LDC")</f>
        <v>#REF!</v>
      </c>
      <c r="R249" s="64"/>
      <c r="S249" s="33"/>
      <c r="T249" s="33"/>
      <c r="U249" s="33"/>
      <c r="V249" s="33"/>
      <c r="W249" s="33"/>
    </row>
    <row r="250" spans="2:23" s="41" customFormat="1" ht="9.75" customHeight="1" x14ac:dyDescent="0.2">
      <c r="B250" s="48">
        <v>28</v>
      </c>
      <c r="C250" s="78"/>
      <c r="D250" s="21" t="s">
        <v>274</v>
      </c>
      <c r="E250" s="21"/>
      <c r="F250" s="21"/>
      <c r="G250" s="21"/>
      <c r="H250" s="33"/>
      <c r="I250" s="21"/>
      <c r="J250" s="60"/>
      <c r="L250" s="33"/>
      <c r="M250" s="21" t="e">
        <f>IF(ISNA(VLOOKUP(F250,#REF!,1,FALSE)),"",VLOOKUP(F250,#REF!,1,FALSE)&amp;"- LDC")</f>
        <v>#REF!</v>
      </c>
      <c r="R250" s="64"/>
      <c r="S250" s="33"/>
      <c r="T250" s="33"/>
      <c r="U250" s="33"/>
      <c r="V250" s="33"/>
      <c r="W250" s="33"/>
    </row>
    <row r="251" spans="2:23" s="41" customFormat="1" ht="9.75" customHeight="1" x14ac:dyDescent="0.2">
      <c r="B251" s="48">
        <v>29</v>
      </c>
      <c r="C251" s="78"/>
      <c r="D251" s="21" t="s">
        <v>275</v>
      </c>
      <c r="E251" s="21"/>
      <c r="F251" s="21"/>
      <c r="G251" s="21"/>
      <c r="H251" s="33"/>
      <c r="I251" s="21"/>
      <c r="J251" s="60"/>
      <c r="L251" s="33"/>
      <c r="M251" s="21" t="e">
        <f>IF(ISNA(VLOOKUP(F251,#REF!,1,FALSE)),"",VLOOKUP(F251,#REF!,1,FALSE)&amp;"- LDC")</f>
        <v>#REF!</v>
      </c>
      <c r="R251" s="64"/>
      <c r="S251" s="33"/>
      <c r="T251" s="33"/>
      <c r="U251" s="33"/>
      <c r="V251" s="33"/>
      <c r="W251" s="33"/>
    </row>
    <row r="252" spans="2:23" s="41" customFormat="1" ht="9.75" customHeight="1" x14ac:dyDescent="0.2">
      <c r="B252" s="48">
        <v>30</v>
      </c>
      <c r="C252" s="78"/>
      <c r="D252" s="21" t="s">
        <v>276</v>
      </c>
      <c r="E252" s="21"/>
      <c r="F252" s="92"/>
      <c r="G252" s="21"/>
      <c r="H252" s="33"/>
      <c r="I252" s="21"/>
      <c r="J252" s="60"/>
      <c r="L252" s="33" t="s">
        <v>277</v>
      </c>
      <c r="M252" s="21">
        <v>49</v>
      </c>
      <c r="N252" s="41">
        <v>51</v>
      </c>
      <c r="O252" s="41">
        <v>31</v>
      </c>
      <c r="P252" s="41">
        <v>132</v>
      </c>
      <c r="R252" s="64"/>
      <c r="S252" s="33"/>
      <c r="T252" s="33"/>
      <c r="U252" s="33"/>
      <c r="V252" s="33"/>
      <c r="W252" s="33"/>
    </row>
    <row r="253" spans="2:23" s="21" customFormat="1" ht="9.75" customHeight="1" x14ac:dyDescent="0.2">
      <c r="B253" s="93">
        <v>31</v>
      </c>
      <c r="C253" s="94"/>
      <c r="D253" s="92" t="s">
        <v>278</v>
      </c>
      <c r="E253" s="41"/>
      <c r="G253" s="92"/>
      <c r="H253" s="25"/>
      <c r="I253" s="92"/>
      <c r="J253" s="95"/>
      <c r="L253" s="96" t="s">
        <v>279</v>
      </c>
      <c r="M253" s="97">
        <f>COUNTIF(M7:M222,"*LDC")</f>
        <v>216</v>
      </c>
      <c r="N253" s="97">
        <f>COUNTIF(N7:N222,"*SIDS")</f>
        <v>214</v>
      </c>
      <c r="O253" s="98">
        <f>COUNTIF(O7:O222,"*LLDC")</f>
        <v>215</v>
      </c>
      <c r="P253" s="98">
        <f>COUNTIF(P7:P222,"*G77")</f>
        <v>0</v>
      </c>
      <c r="R253" s="64"/>
      <c r="S253" s="92"/>
      <c r="T253" s="25"/>
      <c r="U253" s="25"/>
      <c r="V253" s="25"/>
      <c r="W253" s="25"/>
    </row>
    <row r="254" spans="2:23" s="21" customFormat="1" ht="7.5" customHeight="1" x14ac:dyDescent="0.2">
      <c r="B254" s="62"/>
      <c r="C254" s="62"/>
      <c r="D254" s="62"/>
      <c r="E254" s="62"/>
      <c r="H254" s="33"/>
      <c r="I254" s="62"/>
      <c r="J254" s="99"/>
      <c r="T254" s="33"/>
      <c r="U254" s="33"/>
      <c r="V254" s="33"/>
      <c r="W254" s="33"/>
    </row>
    <row r="255" spans="2:23" s="21" customFormat="1" ht="9.75" customHeight="1" x14ac:dyDescent="0.2">
      <c r="B255" s="21" t="s">
        <v>280</v>
      </c>
      <c r="H255" s="33"/>
      <c r="J255" s="60"/>
      <c r="T255" s="33"/>
      <c r="U255" s="33"/>
      <c r="V255" s="33"/>
      <c r="W255" s="33"/>
    </row>
    <row r="256" spans="2:23" s="21" customFormat="1" ht="9.75" customHeight="1" x14ac:dyDescent="0.2">
      <c r="B256" s="21" t="s">
        <v>281</v>
      </c>
      <c r="H256" s="33"/>
      <c r="J256" s="60"/>
      <c r="T256" s="33"/>
      <c r="U256" s="33"/>
      <c r="V256" s="33"/>
      <c r="W256" s="33"/>
    </row>
    <row r="257" spans="2:23" s="21" customFormat="1" ht="9.75" customHeight="1" x14ac:dyDescent="0.2">
      <c r="B257" s="21" t="s">
        <v>345</v>
      </c>
      <c r="H257" s="33"/>
      <c r="J257" s="60"/>
      <c r="T257" s="33"/>
      <c r="U257" s="33"/>
      <c r="V257" s="33"/>
      <c r="W257" s="33"/>
    </row>
    <row r="258" spans="2:23" s="21" customFormat="1" ht="9.75" customHeight="1" x14ac:dyDescent="0.2">
      <c r="H258" s="33"/>
      <c r="J258" s="60"/>
      <c r="T258" s="33"/>
      <c r="U258" s="33"/>
      <c r="V258" s="33"/>
      <c r="W258" s="33"/>
    </row>
    <row r="259" spans="2:23" s="21" customFormat="1" ht="9.75" customHeight="1" x14ac:dyDescent="0.2">
      <c r="B259" s="21" t="s">
        <v>282</v>
      </c>
      <c r="H259" s="33"/>
      <c r="J259" s="60"/>
      <c r="T259" s="33"/>
      <c r="U259" s="33"/>
      <c r="V259" s="33"/>
      <c r="W259" s="33"/>
    </row>
    <row r="260" spans="2:23" s="21" customFormat="1" ht="9.75" customHeight="1" x14ac:dyDescent="0.2">
      <c r="B260" s="21" t="s">
        <v>283</v>
      </c>
      <c r="H260" s="33"/>
      <c r="J260" s="60"/>
      <c r="T260" s="33"/>
      <c r="U260" s="33"/>
      <c r="V260" s="33"/>
      <c r="W260" s="33"/>
    </row>
    <row r="261" spans="2:23" s="21" customFormat="1" ht="9.75" customHeight="1" x14ac:dyDescent="0.2">
      <c r="B261" s="21" t="s">
        <v>284</v>
      </c>
      <c r="H261" s="33"/>
      <c r="J261" s="60"/>
      <c r="T261" s="33"/>
      <c r="U261" s="33"/>
      <c r="V261" s="33"/>
      <c r="W261" s="33"/>
    </row>
    <row r="262" spans="2:23" s="21" customFormat="1" ht="9.75" customHeight="1" x14ac:dyDescent="0.2">
      <c r="H262" s="33"/>
      <c r="J262" s="60"/>
      <c r="T262" s="33"/>
      <c r="U262" s="33"/>
      <c r="V262" s="33"/>
      <c r="W262" s="33"/>
    </row>
    <row r="263" spans="2:23" s="21" customFormat="1" ht="9.75" customHeight="1" x14ac:dyDescent="0.2">
      <c r="B263" s="100" t="s">
        <v>285</v>
      </c>
      <c r="H263" s="33"/>
      <c r="J263" s="60"/>
      <c r="T263" s="33"/>
      <c r="U263" s="33"/>
      <c r="V263" s="33"/>
      <c r="W263" s="33"/>
    </row>
    <row r="264" spans="2:23" s="21" customFormat="1" ht="9.75" customHeight="1" x14ac:dyDescent="0.2">
      <c r="B264" s="60" t="s">
        <v>286</v>
      </c>
      <c r="H264" s="33"/>
      <c r="J264" s="60"/>
      <c r="T264" s="33"/>
      <c r="U264" s="33"/>
      <c r="V264" s="33"/>
      <c r="W264" s="33"/>
    </row>
    <row r="265" spans="2:23" s="21" customFormat="1" ht="9.75" customHeight="1" x14ac:dyDescent="0.2">
      <c r="B265" s="60" t="s">
        <v>287</v>
      </c>
      <c r="H265" s="33"/>
      <c r="J265" s="60"/>
      <c r="T265" s="33"/>
      <c r="U265" s="33"/>
      <c r="V265" s="33"/>
      <c r="W265" s="33"/>
    </row>
    <row r="266" spans="2:23" s="21" customFormat="1" ht="9.75" customHeight="1" x14ac:dyDescent="0.2">
      <c r="B266" s="60"/>
      <c r="H266" s="33"/>
      <c r="J266" s="60"/>
      <c r="T266" s="33"/>
      <c r="U266" s="33"/>
      <c r="V266" s="33"/>
      <c r="W266" s="33"/>
    </row>
    <row r="267" spans="2:23" s="21" customFormat="1" ht="9.75" customHeight="1" x14ac:dyDescent="0.2">
      <c r="B267" s="21" t="s">
        <v>288</v>
      </c>
      <c r="H267" s="33"/>
      <c r="J267" s="60"/>
      <c r="T267" s="33"/>
      <c r="U267" s="33"/>
      <c r="V267" s="33"/>
      <c r="W267" s="33"/>
    </row>
    <row r="268" spans="2:23" s="21" customFormat="1" ht="4.5" customHeight="1" x14ac:dyDescent="0.2">
      <c r="H268" s="33"/>
      <c r="J268" s="60"/>
      <c r="T268" s="33"/>
      <c r="U268" s="33"/>
      <c r="V268" s="33"/>
      <c r="W268" s="33"/>
    </row>
    <row r="269" spans="2:23" s="21" customFormat="1" ht="9.75" customHeight="1" x14ac:dyDescent="0.2">
      <c r="B269" s="21" t="s">
        <v>289</v>
      </c>
      <c r="H269" s="33"/>
      <c r="J269" s="60"/>
      <c r="T269" s="33"/>
      <c r="U269" s="33"/>
      <c r="V269" s="33"/>
      <c r="W269" s="33"/>
    </row>
    <row r="270" spans="2:23" s="21" customFormat="1" ht="9.75" customHeight="1" x14ac:dyDescent="0.2">
      <c r="B270" s="21" t="s">
        <v>290</v>
      </c>
      <c r="H270" s="33"/>
      <c r="J270" s="60"/>
      <c r="T270" s="33"/>
      <c r="U270" s="33"/>
      <c r="V270" s="33"/>
      <c r="W270" s="33"/>
    </row>
    <row r="271" spans="2:23" s="21" customFormat="1" ht="4.5" customHeight="1" x14ac:dyDescent="0.2">
      <c r="F271" s="3"/>
      <c r="H271" s="33"/>
      <c r="J271" s="60"/>
      <c r="T271" s="33"/>
      <c r="U271" s="33"/>
      <c r="V271" s="33"/>
      <c r="W271" s="33"/>
    </row>
    <row r="272" spans="2:23" x14ac:dyDescent="0.25">
      <c r="B272" s="21"/>
    </row>
    <row r="274" spans="2:2" x14ac:dyDescent="0.25">
      <c r="B274" s="101" t="s">
        <v>291</v>
      </c>
    </row>
    <row r="275" spans="2:2" x14ac:dyDescent="0.25">
      <c r="B275" s="102" t="s">
        <v>292</v>
      </c>
    </row>
    <row r="276" spans="2:2" x14ac:dyDescent="0.25">
      <c r="B276" s="102" t="s">
        <v>293</v>
      </c>
    </row>
    <row r="277" spans="2:2" x14ac:dyDescent="0.25">
      <c r="B277" s="102" t="s">
        <v>294</v>
      </c>
    </row>
    <row r="278" spans="2:2" x14ac:dyDescent="0.25">
      <c r="B278" s="102" t="s">
        <v>295</v>
      </c>
    </row>
    <row r="279" spans="2:2" x14ac:dyDescent="0.25">
      <c r="B279" s="102" t="s">
        <v>346</v>
      </c>
    </row>
    <row r="280" spans="2:2" x14ac:dyDescent="0.25">
      <c r="B280" s="102" t="s">
        <v>296</v>
      </c>
    </row>
  </sheetData>
  <sheetProtection selectLockedCells="1" selectUnlockedCells="1"/>
  <printOptions horizontalCentered="1"/>
  <pageMargins left="0.5" right="0.5" top="0.65" bottom="0.35" header="0.51180555555555551" footer="0.3"/>
  <pageSetup firstPageNumber="0" orientation="landscape" horizontalDpi="300" verticalDpi="300"/>
  <headerFooter alignWithMargins="0">
    <oddFooter>&amp;R&amp;8&amp;P</oddFooter>
  </headerFooter>
  <rowBreaks count="6" manualBreakCount="6">
    <brk id="45" max="16383" man="1"/>
    <brk id="85" max="16383" man="1"/>
    <brk id="125" max="16383" man="1"/>
    <brk id="165" max="16383" man="1"/>
    <brk id="205" max="16383" man="1"/>
    <brk id="254" max="1638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
  <sheetViews>
    <sheetView workbookViewId="0">
      <selection activeCell="E38" sqref="E38"/>
    </sheetView>
  </sheetViews>
  <sheetFormatPr defaultColWidth="8.85546875" defaultRowHeight="12.75" x14ac:dyDescent="0.2"/>
  <cols>
    <col min="2" max="2" width="21.7109375" customWidth="1"/>
  </cols>
  <sheetData>
    <row r="2" spans="1:2" x14ac:dyDescent="0.2">
      <c r="A2" s="103" t="s">
        <v>303</v>
      </c>
      <c r="B2" t="s">
        <v>304</v>
      </c>
    </row>
    <row r="3" spans="1:2" x14ac:dyDescent="0.2">
      <c r="A3" s="104" t="s">
        <v>305</v>
      </c>
      <c r="B3" t="s">
        <v>306</v>
      </c>
    </row>
    <row r="4" spans="1:2" x14ac:dyDescent="0.2">
      <c r="A4" s="105"/>
      <c r="B4" t="s">
        <v>307</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2:AD238"/>
  <sheetViews>
    <sheetView workbookViewId="0">
      <pane xSplit="1" ySplit="3" topLeftCell="D4" activePane="bottomRight" state="frozen"/>
      <selection pane="topRight" activeCell="B1" sqref="B1"/>
      <selection pane="bottomLeft" activeCell="A4" sqref="A4"/>
      <selection pane="bottomRight" activeCell="D16" sqref="D16"/>
    </sheetView>
  </sheetViews>
  <sheetFormatPr defaultColWidth="8.85546875" defaultRowHeight="12.75" x14ac:dyDescent="0.2"/>
  <cols>
    <col min="1" max="1" width="27.42578125" style="108" bestFit="1" customWidth="1"/>
    <col min="2" max="2" width="17.42578125" style="108" customWidth="1"/>
    <col min="3" max="3" width="21.7109375" style="108" customWidth="1"/>
    <col min="4" max="4" width="13.7109375" style="108" customWidth="1"/>
    <col min="5" max="5" width="17.85546875" style="108" customWidth="1"/>
    <col min="6" max="7" width="14.42578125" style="108" customWidth="1"/>
    <col min="8" max="8" width="0" style="108" hidden="1" customWidth="1"/>
    <col min="9" max="9" width="26.85546875" style="108" bestFit="1" customWidth="1"/>
    <col min="10" max="10" width="23.140625" style="108" bestFit="1" customWidth="1"/>
    <col min="11" max="14" width="8.85546875" style="108"/>
    <col min="15" max="15" width="8.28515625" style="108" customWidth="1"/>
    <col min="16" max="16" width="10.42578125" style="108" customWidth="1"/>
    <col min="17" max="17" width="8.85546875" style="108"/>
    <col min="18" max="18" width="8.85546875" style="108" hidden="1" customWidth="1"/>
    <col min="19" max="19" width="16.28515625" style="108" hidden="1" customWidth="1"/>
    <col min="20" max="25" width="8.85546875" style="108" hidden="1" customWidth="1"/>
    <col min="26" max="26" width="21.42578125" customWidth="1"/>
    <col min="27" max="27" width="11.28515625" bestFit="1" customWidth="1"/>
    <col min="31" max="16384" width="8.85546875" style="108"/>
  </cols>
  <sheetData>
    <row r="2" spans="1:30" ht="13.5" thickBot="1" x14ac:dyDescent="0.25">
      <c r="AA2" s="150" t="s">
        <v>374</v>
      </c>
      <c r="AB2" s="150"/>
      <c r="AC2" s="150"/>
      <c r="AD2" s="150"/>
    </row>
    <row r="3" spans="1:30" ht="76.5" x14ac:dyDescent="0.2">
      <c r="A3" s="123" t="s">
        <v>299</v>
      </c>
      <c r="B3" s="124" t="s">
        <v>361</v>
      </c>
      <c r="C3" s="124" t="s">
        <v>300</v>
      </c>
      <c r="D3" s="124" t="s">
        <v>319</v>
      </c>
      <c r="E3" s="124" t="s">
        <v>301</v>
      </c>
      <c r="F3" s="124" t="s">
        <v>302</v>
      </c>
      <c r="G3" s="124" t="s">
        <v>350</v>
      </c>
      <c r="H3" s="124" t="s">
        <v>369</v>
      </c>
      <c r="I3" s="124" t="s">
        <v>308</v>
      </c>
      <c r="J3" s="124" t="s">
        <v>309</v>
      </c>
      <c r="K3" s="124" t="s">
        <v>362</v>
      </c>
      <c r="L3" s="124" t="s">
        <v>11</v>
      </c>
      <c r="M3" s="124" t="s">
        <v>363</v>
      </c>
      <c r="N3" s="124" t="s">
        <v>364</v>
      </c>
      <c r="O3" s="124" t="s">
        <v>365</v>
      </c>
      <c r="P3" s="124" t="s">
        <v>367</v>
      </c>
      <c r="Q3" s="124" t="s">
        <v>353</v>
      </c>
      <c r="R3" s="122" t="s">
        <v>24</v>
      </c>
      <c r="S3" s="113" t="s">
        <v>9</v>
      </c>
      <c r="T3" s="114" t="s">
        <v>10</v>
      </c>
      <c r="U3" s="115" t="s">
        <v>11</v>
      </c>
      <c r="V3" s="116" t="s">
        <v>12</v>
      </c>
      <c r="W3" s="115" t="s">
        <v>13</v>
      </c>
      <c r="X3" s="116" t="s">
        <v>353</v>
      </c>
      <c r="Y3" s="117" t="s">
        <v>8</v>
      </c>
      <c r="Z3" s="146" t="s">
        <v>375</v>
      </c>
      <c r="AA3" s="134" t="s">
        <v>300</v>
      </c>
      <c r="AB3" s="134" t="s">
        <v>319</v>
      </c>
      <c r="AC3" s="147" t="s">
        <v>301</v>
      </c>
      <c r="AD3" s="134" t="s">
        <v>302</v>
      </c>
    </row>
    <row r="4" spans="1:30" x14ac:dyDescent="0.2">
      <c r="A4" s="123" t="s">
        <v>16</v>
      </c>
      <c r="B4" s="123">
        <v>88500</v>
      </c>
      <c r="C4" s="123">
        <f>VLOOKUP(A4,PublicDomesticFinance!$A$4:$F$233,2,FALSE)</f>
        <v>89725.446575031645</v>
      </c>
      <c r="D4" s="123">
        <f>VLOOKUP(A4,PublicInternationalFinance!$A$5:$U$234,16,FALSE)</f>
        <v>-3256.3824447853435</v>
      </c>
      <c r="E4" s="123">
        <f>VLOOKUP(A4,PrivateDomesticFinance!$A$5:$B$234,2,FALSE)</f>
        <v>0</v>
      </c>
      <c r="F4" s="123">
        <f>VLOOKUP(A4,PrivateInternationalFinance!$A$5:$G$234,2,FALSE)</f>
        <v>32161.862560355265</v>
      </c>
      <c r="G4" s="123">
        <f t="shared" ref="G4:G45" si="0">SUM(C4:F4)</f>
        <v>118630.92669060157</v>
      </c>
      <c r="H4" s="123"/>
      <c r="I4" s="123" t="str">
        <f>Y4</f>
        <v>..</v>
      </c>
      <c r="J4" s="123" t="str">
        <f>S4</f>
        <v>High income: OECD</v>
      </c>
      <c r="K4" s="123"/>
      <c r="L4" s="123" t="str">
        <f>U4</f>
        <v/>
      </c>
      <c r="M4" s="123" t="str">
        <f>V4</f>
        <v/>
      </c>
      <c r="N4" s="123" t="str">
        <f>W4</f>
        <v/>
      </c>
      <c r="O4" s="123"/>
      <c r="P4" s="123"/>
      <c r="Q4" s="123" t="str">
        <f>X4</f>
        <v/>
      </c>
      <c r="S4" s="108" t="s">
        <v>18</v>
      </c>
      <c r="T4" s="108">
        <v>0</v>
      </c>
      <c r="U4" s="108" t="s">
        <v>354</v>
      </c>
      <c r="V4" s="108" t="s">
        <v>354</v>
      </c>
      <c r="W4" s="108" t="s">
        <v>354</v>
      </c>
      <c r="X4" s="108" t="s">
        <v>354</v>
      </c>
      <c r="Y4" s="108" t="str">
        <f>VLOOKUP(A4,'List of economies'!$F$7:$I$220,4,FALSE)</f>
        <v>..</v>
      </c>
      <c r="Z4" s="148">
        <v>319642530073.72919</v>
      </c>
      <c r="AA4" s="149">
        <f>IF(ISNUMBER(C4*1000000/$Z4)=TRUE,C4*1000000/$Z4,"")</f>
        <v>0.28070559494800473</v>
      </c>
      <c r="AB4" s="149">
        <f t="shared" ref="AB4:AD19" si="1">IF(ISNUMBER(D4*1000000/$Z4)=TRUE,D4*1000000/$Z4,"")</f>
        <v>-1.0187575614653726E-2</v>
      </c>
      <c r="AC4" s="149">
        <f t="shared" si="1"/>
        <v>0</v>
      </c>
      <c r="AD4" s="149">
        <f t="shared" si="1"/>
        <v>0.10061822046314288</v>
      </c>
    </row>
    <row r="5" spans="1:30" x14ac:dyDescent="0.2">
      <c r="A5" s="123" t="s">
        <v>19</v>
      </c>
      <c r="B5" s="123">
        <v>72730</v>
      </c>
      <c r="C5" s="123">
        <f>VLOOKUP(A5,PublicDomesticFinance!$A$4:$F$233,2,FALSE)</f>
        <v>10273.573646148739</v>
      </c>
      <c r="D5" s="123">
        <f>VLOOKUP(A5,PublicInternationalFinance!$A$5:$U$234,16,FALSE)</f>
        <v>-295.83438761217042</v>
      </c>
      <c r="E5" s="123">
        <f>VLOOKUP(A5,PrivateDomesticFinance!$A$5:$B$234,2,FALSE)</f>
        <v>0</v>
      </c>
      <c r="F5" s="123">
        <f>VLOOKUP(A5,PrivateInternationalFinance!$A$5:$G$234,2,FALSE)</f>
        <v>-55605.137898128422</v>
      </c>
      <c r="G5" s="123">
        <f t="shared" si="0"/>
        <v>-45627.398639591855</v>
      </c>
      <c r="H5" s="123"/>
      <c r="I5" s="123" t="str">
        <f t="shared" ref="I5:I68" si="2">Y5</f>
        <v>..</v>
      </c>
      <c r="J5" s="123" t="str">
        <f t="shared" ref="J5:J68" si="3">S5</f>
        <v>High income: OECD</v>
      </c>
      <c r="K5" s="123"/>
      <c r="L5" s="123" t="str">
        <f t="shared" ref="L5:L68" si="4">U5</f>
        <v/>
      </c>
      <c r="M5" s="123" t="str">
        <f t="shared" ref="M5:M68" si="5">V5</f>
        <v/>
      </c>
      <c r="N5" s="123" t="str">
        <f t="shared" ref="N5:N68" si="6">W5</f>
        <v/>
      </c>
      <c r="O5" s="123"/>
      <c r="P5" s="123"/>
      <c r="Q5" s="123" t="str">
        <f t="shared" ref="Q5:Q68" si="7">X5</f>
        <v/>
      </c>
      <c r="S5" s="108" t="s">
        <v>18</v>
      </c>
      <c r="T5" s="108" t="s">
        <v>20</v>
      </c>
      <c r="U5" s="108" t="s">
        <v>354</v>
      </c>
      <c r="V5" s="108" t="s">
        <v>354</v>
      </c>
      <c r="W5" s="108" t="s">
        <v>354</v>
      </c>
      <c r="X5" s="108" t="s">
        <v>354</v>
      </c>
      <c r="Y5" s="108" t="str">
        <f>VLOOKUP(A5,'List of economies'!$F$7:$I$220,4,FALSE)</f>
        <v>..</v>
      </c>
      <c r="Z5" s="148">
        <v>41471422175.794647</v>
      </c>
      <c r="AA5" s="149">
        <f t="shared" ref="AA5:AD68" si="8">IF(ISNUMBER(C5*1000000/$Z5)=TRUE,C5*1000000/$Z5,"")</f>
        <v>0.24772658151436747</v>
      </c>
      <c r="AB5" s="149">
        <f t="shared" si="1"/>
        <v>-7.1334517142466868E-3</v>
      </c>
      <c r="AC5" s="149">
        <f t="shared" si="1"/>
        <v>0</v>
      </c>
      <c r="AD5" s="149">
        <f t="shared" si="1"/>
        <v>-1.3408061498933379</v>
      </c>
    </row>
    <row r="6" spans="1:30" x14ac:dyDescent="0.2">
      <c r="A6" s="123" t="s">
        <v>22</v>
      </c>
      <c r="B6" s="123">
        <v>74900</v>
      </c>
      <c r="C6" s="123">
        <f>VLOOKUP(A6,PublicDomesticFinance!$A$4:$F$233,2,FALSE)</f>
        <v>0</v>
      </c>
      <c r="D6" s="123">
        <f>VLOOKUP(A6,PublicInternationalFinance!$A$5:$U$234,16,FALSE)</f>
        <v>-2019.7597305462107</v>
      </c>
      <c r="E6" s="123">
        <f>VLOOKUP(A6,PrivateDomesticFinance!$A$5:$B$234,2,FALSE)</f>
        <v>0</v>
      </c>
      <c r="F6" s="123">
        <f>VLOOKUP(A6,PrivateInternationalFinance!$A$5:$G$234,2,FALSE)</f>
        <v>11105.112346766948</v>
      </c>
      <c r="G6" s="123">
        <f t="shared" si="0"/>
        <v>9085.3526162207363</v>
      </c>
      <c r="H6" s="123"/>
      <c r="I6" s="123" t="str">
        <f t="shared" si="2"/>
        <v>..</v>
      </c>
      <c r="J6" s="123" t="str">
        <f t="shared" si="3"/>
        <v>High income: OECD</v>
      </c>
      <c r="K6" s="123"/>
      <c r="L6" s="123" t="str">
        <f t="shared" si="4"/>
        <v/>
      </c>
      <c r="M6" s="123" t="str">
        <f t="shared" si="5"/>
        <v/>
      </c>
      <c r="N6" s="123" t="str">
        <f t="shared" si="6"/>
        <v/>
      </c>
      <c r="O6" s="123"/>
      <c r="P6" s="123"/>
      <c r="Q6" s="123" t="str">
        <f t="shared" si="7"/>
        <v/>
      </c>
      <c r="S6" s="108" t="s">
        <v>18</v>
      </c>
      <c r="T6" s="108">
        <v>0</v>
      </c>
      <c r="U6" s="108" t="s">
        <v>354</v>
      </c>
      <c r="V6" s="108" t="s">
        <v>354</v>
      </c>
      <c r="W6" s="108" t="s">
        <v>354</v>
      </c>
      <c r="X6" s="108" t="s">
        <v>354</v>
      </c>
      <c r="Y6" s="108" t="str">
        <f>VLOOKUP(A6,'List of economies'!$F$7:$I$220,4,FALSE)</f>
        <v>..</v>
      </c>
      <c r="Z6" s="148">
        <v>435228659575.32227</v>
      </c>
      <c r="AA6" s="149">
        <f t="shared" si="8"/>
        <v>0</v>
      </c>
      <c r="AB6" s="149">
        <f t="shared" si="1"/>
        <v>-4.6406864210573979E-3</v>
      </c>
      <c r="AC6" s="149">
        <f t="shared" si="1"/>
        <v>0</v>
      </c>
      <c r="AD6" s="149">
        <f t="shared" si="1"/>
        <v>2.5515581528116383E-2</v>
      </c>
    </row>
    <row r="7" spans="1:30" x14ac:dyDescent="0.2">
      <c r="A7" s="123" t="s">
        <v>23</v>
      </c>
      <c r="B7" s="123">
        <v>60160</v>
      </c>
      <c r="C7" s="123">
        <f>VLOOKUP(A7,PublicDomesticFinance!$A$4:$F$233,2,FALSE)</f>
        <v>87807.953329374184</v>
      </c>
      <c r="D7" s="123">
        <f>VLOOKUP(A7,PublicInternationalFinance!$A$5:$U$234,16,FALSE)</f>
        <v>-2312.5888612803037</v>
      </c>
      <c r="E7" s="123">
        <f>VLOOKUP(A7,PrivateDomesticFinance!$A$5:$B$234,2,FALSE)</f>
        <v>0</v>
      </c>
      <c r="F7" s="123">
        <f>VLOOKUP(A7,PrivateInternationalFinance!$A$5:$G$234,2,FALSE)</f>
        <v>5287.433908650818</v>
      </c>
      <c r="G7" s="123">
        <f t="shared" si="0"/>
        <v>90782.798376744686</v>
      </c>
      <c r="H7" s="123"/>
      <c r="I7" s="123" t="str">
        <f t="shared" si="2"/>
        <v>..</v>
      </c>
      <c r="J7" s="123" t="str">
        <f t="shared" si="3"/>
        <v>High income: OECD</v>
      </c>
      <c r="K7" s="123"/>
      <c r="L7" s="123" t="str">
        <f t="shared" si="4"/>
        <v/>
      </c>
      <c r="M7" s="123" t="str">
        <f t="shared" si="5"/>
        <v/>
      </c>
      <c r="N7" s="123" t="str">
        <f t="shared" si="6"/>
        <v/>
      </c>
      <c r="O7" s="123"/>
      <c r="P7" s="123"/>
      <c r="Q7" s="123" t="str">
        <f t="shared" si="7"/>
        <v/>
      </c>
      <c r="S7" s="108" t="s">
        <v>18</v>
      </c>
      <c r="T7" s="108">
        <v>0</v>
      </c>
      <c r="U7" s="108" t="s">
        <v>354</v>
      </c>
      <c r="V7" s="108" t="s">
        <v>354</v>
      </c>
      <c r="W7" s="108" t="s">
        <v>354</v>
      </c>
      <c r="X7" s="108" t="s">
        <v>354</v>
      </c>
      <c r="Y7" s="108" t="str">
        <f>VLOOKUP(A7,'List of economies'!$F$7:$I$220,4,FALSE)</f>
        <v>..</v>
      </c>
      <c r="Z7" s="148">
        <v>260141306105.97806</v>
      </c>
      <c r="AA7" s="149">
        <f t="shared" si="8"/>
        <v>0.33753944978504263</v>
      </c>
      <c r="AB7" s="149">
        <f t="shared" si="1"/>
        <v>-8.8897411022384361E-3</v>
      </c>
      <c r="AC7" s="149">
        <f t="shared" si="1"/>
        <v>0</v>
      </c>
      <c r="AD7" s="149">
        <f t="shared" si="1"/>
        <v>2.0325237801707616E-2</v>
      </c>
    </row>
    <row r="8" spans="1:30" x14ac:dyDescent="0.2">
      <c r="A8" s="123" t="s">
        <v>25</v>
      </c>
      <c r="B8" s="123">
        <v>53160</v>
      </c>
      <c r="C8" s="123">
        <f>VLOOKUP(A8,PublicDomesticFinance!$A$4:$F$233,2,FALSE)</f>
        <v>91161.338062810843</v>
      </c>
      <c r="D8" s="123">
        <f>VLOOKUP(A8,PublicInternationalFinance!$A$5:$U$234,16,FALSE)</f>
        <v>-4201.3108191402298</v>
      </c>
      <c r="E8" s="123">
        <f>VLOOKUP(A8,PrivateDomesticFinance!$A$5:$B$234,2,FALSE)</f>
        <v>0</v>
      </c>
      <c r="F8" s="123">
        <f>VLOOKUP(A8,PrivateInternationalFinance!$A$5:$G$234,2,FALSE)</f>
        <v>-18050.589328617098</v>
      </c>
      <c r="G8" s="123">
        <f t="shared" si="0"/>
        <v>68909.43791505351</v>
      </c>
      <c r="H8" s="123"/>
      <c r="I8" s="123" t="str">
        <f t="shared" si="2"/>
        <v>..</v>
      </c>
      <c r="J8" s="123" t="str">
        <f t="shared" si="3"/>
        <v>High income: OECD</v>
      </c>
      <c r="K8" s="123"/>
      <c r="L8" s="123" t="str">
        <f t="shared" si="4"/>
        <v/>
      </c>
      <c r="M8" s="123" t="str">
        <f t="shared" si="5"/>
        <v/>
      </c>
      <c r="N8" s="123" t="str">
        <f t="shared" si="6"/>
        <v/>
      </c>
      <c r="O8" s="123"/>
      <c r="P8" s="123"/>
      <c r="Q8" s="123" t="str">
        <f t="shared" si="7"/>
        <v/>
      </c>
      <c r="S8" s="108" t="s">
        <v>18</v>
      </c>
      <c r="T8" s="108">
        <v>0</v>
      </c>
      <c r="U8" s="108" t="s">
        <v>354</v>
      </c>
      <c r="V8" s="108" t="s">
        <v>354</v>
      </c>
      <c r="W8" s="108" t="s">
        <v>354</v>
      </c>
      <c r="X8" s="108" t="s">
        <v>354</v>
      </c>
      <c r="Y8" s="108" t="str">
        <f>VLOOKUP(A8,'List of economies'!$F$7:$I$220,4,FALSE)</f>
        <v>..</v>
      </c>
      <c r="Z8" s="148">
        <v>413402488127.40118</v>
      </c>
      <c r="AA8" s="149">
        <f t="shared" si="8"/>
        <v>0.22051473002919372</v>
      </c>
      <c r="AB8" s="149">
        <f t="shared" si="1"/>
        <v>-1.0162761327758342E-2</v>
      </c>
      <c r="AC8" s="149">
        <f t="shared" si="1"/>
        <v>0</v>
      </c>
      <c r="AD8" s="149">
        <f t="shared" si="1"/>
        <v>-4.3663475298325531E-2</v>
      </c>
    </row>
    <row r="9" spans="1:30" x14ac:dyDescent="0.2">
      <c r="A9" s="123" t="s">
        <v>26</v>
      </c>
      <c r="B9" s="123">
        <v>50150</v>
      </c>
      <c r="C9" s="123">
        <f>VLOOKUP(A9,PublicDomesticFinance!$A$4:$F$233,2,FALSE)</f>
        <v>167900.81982653192</v>
      </c>
      <c r="D9" s="123">
        <f>VLOOKUP(A9,PublicInternationalFinance!$A$5:$U$234,16,FALSE)</f>
        <v>-3068.7399733285874</v>
      </c>
      <c r="E9" s="123">
        <f>VLOOKUP(A9,PrivateDomesticFinance!$A$5:$B$234,2,FALSE)</f>
        <v>0</v>
      </c>
      <c r="F9" s="123">
        <f>VLOOKUP(A9,PrivateInternationalFinance!$A$5:$G$234,2,FALSE)</f>
        <v>20443.269950585134</v>
      </c>
      <c r="G9" s="123">
        <f t="shared" si="0"/>
        <v>185275.34980378847</v>
      </c>
      <c r="H9" s="123"/>
      <c r="I9" s="123" t="str">
        <f t="shared" si="2"/>
        <v>..</v>
      </c>
      <c r="J9" s="123" t="str">
        <f t="shared" si="3"/>
        <v>High income: OECD</v>
      </c>
      <c r="K9" s="123"/>
      <c r="L9" s="123" t="str">
        <f t="shared" si="4"/>
        <v/>
      </c>
      <c r="M9" s="123" t="str">
        <f t="shared" si="5"/>
        <v/>
      </c>
      <c r="N9" s="123" t="str">
        <f t="shared" si="6"/>
        <v/>
      </c>
      <c r="O9" s="123"/>
      <c r="P9" s="123"/>
      <c r="Q9" s="123" t="str">
        <f t="shared" si="7"/>
        <v>G20</v>
      </c>
      <c r="S9" s="108" t="s">
        <v>18</v>
      </c>
      <c r="T9" s="108">
        <v>0</v>
      </c>
      <c r="U9" s="108" t="s">
        <v>354</v>
      </c>
      <c r="V9" s="108" t="s">
        <v>354</v>
      </c>
      <c r="W9" s="108" t="s">
        <v>354</v>
      </c>
      <c r="X9" s="108" t="s">
        <v>353</v>
      </c>
      <c r="Y9" s="108" t="str">
        <f>VLOOKUP(A9,'List of economies'!$F$7:$I$220,4,FALSE)</f>
        <v>..</v>
      </c>
      <c r="Z9" s="148">
        <v>818263683130.35986</v>
      </c>
      <c r="AA9" s="149">
        <f t="shared" si="8"/>
        <v>0.20519158223448025</v>
      </c>
      <c r="AB9" s="149">
        <f t="shared" si="1"/>
        <v>-3.7503069445643453E-3</v>
      </c>
      <c r="AC9" s="149">
        <f t="shared" si="1"/>
        <v>0</v>
      </c>
      <c r="AD9" s="149">
        <f t="shared" si="1"/>
        <v>2.4983719028537476E-2</v>
      </c>
    </row>
    <row r="10" spans="1:30" x14ac:dyDescent="0.2">
      <c r="A10" s="123" t="s">
        <v>27</v>
      </c>
      <c r="B10" s="123">
        <v>49230</v>
      </c>
      <c r="C10" s="123">
        <f>VLOOKUP(A10,PublicDomesticFinance!$A$4:$F$233,2,FALSE)</f>
        <v>150661.68953096241</v>
      </c>
      <c r="D10" s="123">
        <f>VLOOKUP(A10,PublicInternationalFinance!$A$5:$U$234,16,FALSE)</f>
        <v>-5468.5144923417429</v>
      </c>
      <c r="E10" s="123">
        <f>VLOOKUP(A10,PrivateDomesticFinance!$A$5:$B$234,2,FALSE)</f>
        <v>0</v>
      </c>
      <c r="F10" s="123">
        <f>VLOOKUP(A10,PrivateInternationalFinance!$A$5:$G$234,2,FALSE)</f>
        <v>-16615.462754342123</v>
      </c>
      <c r="G10" s="123">
        <f t="shared" si="0"/>
        <v>128577.71228427853</v>
      </c>
      <c r="H10" s="123"/>
      <c r="I10" s="123" t="str">
        <f t="shared" si="2"/>
        <v>..</v>
      </c>
      <c r="J10" s="123" t="str">
        <f t="shared" si="3"/>
        <v>High income: OECD</v>
      </c>
      <c r="K10" s="123"/>
      <c r="L10" s="123" t="str">
        <f t="shared" si="4"/>
        <v/>
      </c>
      <c r="M10" s="123" t="str">
        <f t="shared" si="5"/>
        <v/>
      </c>
      <c r="N10" s="123" t="str">
        <f t="shared" si="6"/>
        <v/>
      </c>
      <c r="O10" s="123"/>
      <c r="P10" s="123"/>
      <c r="Q10" s="123" t="str">
        <f t="shared" si="7"/>
        <v/>
      </c>
      <c r="S10" s="108" t="s">
        <v>18</v>
      </c>
      <c r="T10" s="108" t="s">
        <v>20</v>
      </c>
      <c r="U10" s="108" t="s">
        <v>354</v>
      </c>
      <c r="V10" s="108" t="s">
        <v>354</v>
      </c>
      <c r="W10" s="108" t="s">
        <v>354</v>
      </c>
      <c r="X10" s="108" t="s">
        <v>354</v>
      </c>
      <c r="Y10" s="108" t="str">
        <f>VLOOKUP(A10,'List of economies'!$F$7:$I$220,4,FALSE)</f>
        <v>..</v>
      </c>
      <c r="Z10" s="148">
        <v>689515433315.92322</v>
      </c>
      <c r="AA10" s="149">
        <f t="shared" si="8"/>
        <v>0.21850372341402255</v>
      </c>
      <c r="AB10" s="149">
        <f t="shared" si="1"/>
        <v>-7.9309529970102502E-3</v>
      </c>
      <c r="AC10" s="149">
        <f t="shared" si="1"/>
        <v>0</v>
      </c>
      <c r="AD10" s="149">
        <f t="shared" si="1"/>
        <v>-2.4097303630228138E-2</v>
      </c>
    </row>
    <row r="11" spans="1:30" x14ac:dyDescent="0.2">
      <c r="A11" s="123" t="s">
        <v>29</v>
      </c>
      <c r="B11" s="123">
        <v>50650</v>
      </c>
      <c r="C11" s="123">
        <f>VLOOKUP(A11,PublicDomesticFinance!$A$4:$F$233,2,FALSE)</f>
        <v>1348088.6812759272</v>
      </c>
      <c r="D11" s="123">
        <f>VLOOKUP(A11,PublicInternationalFinance!$A$5:$U$234,16,FALSE)</f>
        <v>-29727.71526125056</v>
      </c>
      <c r="E11" s="123">
        <f>VLOOKUP(A11,PrivateDomesticFinance!$A$5:$B$234,2,FALSE)</f>
        <v>0</v>
      </c>
      <c r="F11" s="123">
        <f>VLOOKUP(A11,PrivateInternationalFinance!$A$5:$G$234,2,FALSE)</f>
        <v>-12265.012284366636</v>
      </c>
      <c r="G11" s="123">
        <f t="shared" si="0"/>
        <v>1306095.9537303101</v>
      </c>
      <c r="H11" s="123"/>
      <c r="I11" s="123" t="str">
        <f t="shared" si="2"/>
        <v>..</v>
      </c>
      <c r="J11" s="123" t="str">
        <f t="shared" si="3"/>
        <v>High income: OECD</v>
      </c>
      <c r="K11" s="123"/>
      <c r="L11" s="123" t="str">
        <f t="shared" si="4"/>
        <v/>
      </c>
      <c r="M11" s="123" t="str">
        <f t="shared" si="5"/>
        <v/>
      </c>
      <c r="N11" s="123" t="str">
        <f t="shared" si="6"/>
        <v/>
      </c>
      <c r="O11" s="123"/>
      <c r="P11" s="123"/>
      <c r="Q11" s="123" t="str">
        <f t="shared" si="7"/>
        <v>G20</v>
      </c>
      <c r="S11" s="108" t="s">
        <v>18</v>
      </c>
      <c r="T11" s="108">
        <v>0</v>
      </c>
      <c r="U11" s="108" t="s">
        <v>354</v>
      </c>
      <c r="V11" s="108" t="s">
        <v>354</v>
      </c>
      <c r="W11" s="108" t="s">
        <v>354</v>
      </c>
      <c r="X11" s="108" t="s">
        <v>353</v>
      </c>
      <c r="Y11" s="108" t="str">
        <f>VLOOKUP(A11,'List of economies'!$F$7:$I$220,4,FALSE)</f>
        <v>..</v>
      </c>
      <c r="Z11" s="148">
        <v>13846778425918.1</v>
      </c>
      <c r="AA11" s="149">
        <f t="shared" si="8"/>
        <v>9.7357568656735644E-2</v>
      </c>
      <c r="AB11" s="149">
        <f t="shared" si="1"/>
        <v>-2.1469048140184627E-3</v>
      </c>
      <c r="AC11" s="149">
        <f t="shared" si="1"/>
        <v>0</v>
      </c>
      <c r="AD11" s="149">
        <f t="shared" si="1"/>
        <v>-8.8576648712809997E-4</v>
      </c>
    </row>
    <row r="12" spans="1:30" x14ac:dyDescent="0.2">
      <c r="A12" s="123" t="s">
        <v>30</v>
      </c>
      <c r="B12" s="123">
        <v>47860</v>
      </c>
      <c r="C12" s="123">
        <f>VLOOKUP(A12,PublicDomesticFinance!$A$4:$F$233,2,FALSE)</f>
        <v>61779.06047186155</v>
      </c>
      <c r="D12" s="123">
        <f>VLOOKUP(A12,PublicInternationalFinance!$A$5:$U$234,16,FALSE)</f>
        <v>-993.86507735216503</v>
      </c>
      <c r="E12" s="123">
        <f>VLOOKUP(A12,PrivateDomesticFinance!$A$5:$B$234,2,FALSE)</f>
        <v>0</v>
      </c>
      <c r="F12" s="123">
        <f>VLOOKUP(A12,PrivateInternationalFinance!$A$5:$G$234,2,FALSE)</f>
        <v>1398.8679655913804</v>
      </c>
      <c r="G12" s="123">
        <f t="shared" si="0"/>
        <v>62184.063360100765</v>
      </c>
      <c r="H12" s="123"/>
      <c r="I12" s="123" t="str">
        <f t="shared" si="2"/>
        <v>..</v>
      </c>
      <c r="J12" s="123" t="str">
        <f t="shared" si="3"/>
        <v>High income: OECD</v>
      </c>
      <c r="K12" s="123"/>
      <c r="L12" s="123" t="str">
        <f t="shared" si="4"/>
        <v/>
      </c>
      <c r="M12" s="123" t="str">
        <f t="shared" si="5"/>
        <v/>
      </c>
      <c r="N12" s="123" t="str">
        <f t="shared" si="6"/>
        <v/>
      </c>
      <c r="O12" s="123"/>
      <c r="P12" s="123"/>
      <c r="Q12" s="123" t="str">
        <f t="shared" si="7"/>
        <v/>
      </c>
      <c r="S12" s="108" t="s">
        <v>18</v>
      </c>
      <c r="T12" s="108" t="s">
        <v>20</v>
      </c>
      <c r="U12" s="108" t="s">
        <v>354</v>
      </c>
      <c r="V12" s="108" t="s">
        <v>354</v>
      </c>
      <c r="W12" s="108" t="s">
        <v>354</v>
      </c>
      <c r="X12" s="108" t="s">
        <v>354</v>
      </c>
      <c r="Y12" s="108" t="str">
        <f>VLOOKUP(A12,'List of economies'!$F$7:$I$220,4,FALSE)</f>
        <v>..</v>
      </c>
      <c r="Z12" s="148">
        <v>334777576842.95386</v>
      </c>
      <c r="AA12" s="149">
        <f t="shared" si="8"/>
        <v>0.18453762959411846</v>
      </c>
      <c r="AB12" s="149">
        <f t="shared" si="1"/>
        <v>-2.9687325140608E-3</v>
      </c>
      <c r="AC12" s="149">
        <f t="shared" si="1"/>
        <v>0</v>
      </c>
      <c r="AD12" s="149">
        <f t="shared" si="1"/>
        <v>4.1784995840614429E-3</v>
      </c>
    </row>
    <row r="13" spans="1:30" x14ac:dyDescent="0.2">
      <c r="A13" s="123" t="s">
        <v>31</v>
      </c>
      <c r="B13" s="123">
        <v>47560</v>
      </c>
      <c r="C13" s="123">
        <f>VLOOKUP(A13,PublicDomesticFinance!$A$4:$F$233,2,FALSE)</f>
        <v>43259.330351732169</v>
      </c>
      <c r="D13" s="123">
        <f>VLOOKUP(A13,PublicInternationalFinance!$A$5:$U$234,16,FALSE)</f>
        <v>-2110.5084522693105</v>
      </c>
      <c r="E13" s="123">
        <f>VLOOKUP(A13,PrivateDomesticFinance!$A$5:$B$234,2,FALSE)</f>
        <v>0</v>
      </c>
      <c r="F13" s="123">
        <f>VLOOKUP(A13,PrivateInternationalFinance!$A$5:$G$234,2,FALSE)</f>
        <v>-13130.682920505064</v>
      </c>
      <c r="G13" s="123">
        <f t="shared" si="0"/>
        <v>28018.138978957792</v>
      </c>
      <c r="H13" s="123"/>
      <c r="I13" s="123" t="str">
        <f t="shared" si="2"/>
        <v>..</v>
      </c>
      <c r="J13" s="123" t="str">
        <f t="shared" si="3"/>
        <v>High income: OECD</v>
      </c>
      <c r="K13" s="123"/>
      <c r="L13" s="123" t="str">
        <f t="shared" si="4"/>
        <v/>
      </c>
      <c r="M13" s="123" t="str">
        <f t="shared" si="5"/>
        <v/>
      </c>
      <c r="N13" s="123" t="str">
        <f t="shared" si="6"/>
        <v/>
      </c>
      <c r="O13" s="123"/>
      <c r="P13" s="123"/>
      <c r="Q13" s="123" t="str">
        <f t="shared" si="7"/>
        <v/>
      </c>
      <c r="S13" s="108" t="s">
        <v>18</v>
      </c>
      <c r="T13" s="108" t="s">
        <v>20</v>
      </c>
      <c r="U13" s="108" t="s">
        <v>354</v>
      </c>
      <c r="V13" s="108" t="s">
        <v>354</v>
      </c>
      <c r="W13" s="108" t="s">
        <v>354</v>
      </c>
      <c r="X13" s="108" t="s">
        <v>354</v>
      </c>
      <c r="Y13" s="108" t="str">
        <f>VLOOKUP(A13,'List of economies'!$F$7:$I$220,4,FALSE)</f>
        <v>..</v>
      </c>
      <c r="Z13" s="148">
        <v>209720886750.28842</v>
      </c>
      <c r="AA13" s="149">
        <f t="shared" si="8"/>
        <v>0.20627096815225857</v>
      </c>
      <c r="AB13" s="149">
        <f t="shared" si="1"/>
        <v>-1.0063415642440334E-2</v>
      </c>
      <c r="AC13" s="149">
        <f t="shared" si="1"/>
        <v>0</v>
      </c>
      <c r="AD13" s="149">
        <f t="shared" si="1"/>
        <v>-6.261027751680058E-2</v>
      </c>
    </row>
    <row r="14" spans="1:30" x14ac:dyDescent="0.2">
      <c r="A14" s="123" t="s">
        <v>32</v>
      </c>
      <c r="B14" s="123">
        <v>45680</v>
      </c>
      <c r="C14" s="123">
        <f>VLOOKUP(A14,PublicDomesticFinance!$A$4:$F$233,2,FALSE)</f>
        <v>100508.75450459831</v>
      </c>
      <c r="D14" s="123">
        <f>VLOOKUP(A14,PublicInternationalFinance!$A$5:$U$234,16,FALSE)</f>
        <v>-2287.5499617946957</v>
      </c>
      <c r="E14" s="123">
        <f>VLOOKUP(A14,PrivateDomesticFinance!$A$5:$B$234,2,FALSE)</f>
        <v>0</v>
      </c>
      <c r="F14" s="123">
        <f>VLOOKUP(A14,PrivateInternationalFinance!$A$5:$G$234,2,FALSE)</f>
        <v>115045.70484287625</v>
      </c>
      <c r="G14" s="123">
        <f t="shared" si="0"/>
        <v>213266.90938567987</v>
      </c>
      <c r="H14" s="123"/>
      <c r="I14" s="123" t="str">
        <f t="shared" si="2"/>
        <v>..</v>
      </c>
      <c r="J14" s="123" t="str">
        <f t="shared" si="3"/>
        <v>High income: OECD</v>
      </c>
      <c r="K14" s="123"/>
      <c r="L14" s="123" t="str">
        <f t="shared" si="4"/>
        <v/>
      </c>
      <c r="M14" s="123" t="str">
        <f t="shared" si="5"/>
        <v/>
      </c>
      <c r="N14" s="123" t="str">
        <f t="shared" si="6"/>
        <v/>
      </c>
      <c r="O14" s="123"/>
      <c r="P14" s="123"/>
      <c r="Q14" s="123" t="str">
        <f t="shared" si="7"/>
        <v/>
      </c>
      <c r="S14" s="108" t="s">
        <v>18</v>
      </c>
      <c r="T14" s="108" t="s">
        <v>20</v>
      </c>
      <c r="U14" s="108" t="s">
        <v>354</v>
      </c>
      <c r="V14" s="108" t="s">
        <v>354</v>
      </c>
      <c r="W14" s="108" t="s">
        <v>354</v>
      </c>
      <c r="X14" s="108" t="s">
        <v>354</v>
      </c>
      <c r="Y14" s="108" t="str">
        <f>VLOOKUP(A14,'List of economies'!$F$7:$I$220,4,FALSE)</f>
        <v>..</v>
      </c>
      <c r="Z14" s="148">
        <v>407407927343.76843</v>
      </c>
      <c r="AA14" s="149">
        <f t="shared" si="8"/>
        <v>0.24670299166709539</v>
      </c>
      <c r="AB14" s="149">
        <f t="shared" si="1"/>
        <v>-5.6148881950067566E-3</v>
      </c>
      <c r="AC14" s="149">
        <f t="shared" si="1"/>
        <v>0</v>
      </c>
      <c r="AD14" s="149">
        <f t="shared" si="1"/>
        <v>0.28238455150579667</v>
      </c>
    </row>
    <row r="15" spans="1:30" x14ac:dyDescent="0.2">
      <c r="A15" s="123" t="s">
        <v>33</v>
      </c>
      <c r="B15" s="123">
        <v>46730</v>
      </c>
      <c r="C15" s="123">
        <f>VLOOKUP(A15,PublicDomesticFinance!$A$4:$F$233,2,FALSE)</f>
        <v>143372.69525789519</v>
      </c>
      <c r="D15" s="123">
        <f>VLOOKUP(A15,PublicInternationalFinance!$A$5:$U$234,16,FALSE)</f>
        <v>-4019.6403744284435</v>
      </c>
      <c r="E15" s="123">
        <f>VLOOKUP(A15,PrivateDomesticFinance!$A$5:$B$234,2,FALSE)</f>
        <v>0</v>
      </c>
      <c r="F15" s="123">
        <f>VLOOKUP(A15,PrivateInternationalFinance!$A$5:$G$234,2,FALSE)</f>
        <v>-30911.981692080386</v>
      </c>
      <c r="G15" s="123">
        <f t="shared" si="0"/>
        <v>108441.07319138636</v>
      </c>
      <c r="H15" s="123"/>
      <c r="I15" s="123" t="str">
        <f t="shared" si="2"/>
        <v>..</v>
      </c>
      <c r="J15" s="123" t="str">
        <f t="shared" si="3"/>
        <v>High income: OECD</v>
      </c>
      <c r="K15" s="123"/>
      <c r="L15" s="123" t="str">
        <f t="shared" si="4"/>
        <v/>
      </c>
      <c r="M15" s="123" t="str">
        <f t="shared" si="5"/>
        <v/>
      </c>
      <c r="N15" s="123" t="str">
        <f t="shared" si="6"/>
        <v/>
      </c>
      <c r="O15" s="123"/>
      <c r="P15" s="123"/>
      <c r="Q15" s="123" t="str">
        <f t="shared" si="7"/>
        <v>G20</v>
      </c>
      <c r="S15" s="108" t="s">
        <v>18</v>
      </c>
      <c r="T15" s="108">
        <v>0</v>
      </c>
      <c r="U15" s="108" t="s">
        <v>354</v>
      </c>
      <c r="V15" s="108" t="s">
        <v>354</v>
      </c>
      <c r="W15" s="108" t="s">
        <v>354</v>
      </c>
      <c r="X15" s="108" t="s">
        <v>353</v>
      </c>
      <c r="Y15" s="108" t="str">
        <f>VLOOKUP(A15,'List of economies'!$F$7:$I$220,4,FALSE)</f>
        <v>..</v>
      </c>
      <c r="Z15" s="148">
        <v>1234328707955.8748</v>
      </c>
      <c r="AA15" s="149">
        <f t="shared" si="8"/>
        <v>0.11615438767144071</v>
      </c>
      <c r="AB15" s="149">
        <f t="shared" si="1"/>
        <v>-3.2565396466272085E-3</v>
      </c>
      <c r="AC15" s="149">
        <f t="shared" si="1"/>
        <v>0</v>
      </c>
      <c r="AD15" s="149">
        <f t="shared" si="1"/>
        <v>-2.5043557273550378E-2</v>
      </c>
    </row>
    <row r="16" spans="1:30" x14ac:dyDescent="0.2">
      <c r="A16" s="123" t="s">
        <v>34</v>
      </c>
      <c r="B16" s="123">
        <v>45130</v>
      </c>
      <c r="C16" s="123">
        <f>VLOOKUP(A16,PublicDomesticFinance!$A$4:$F$233,2,FALSE)</f>
        <v>451568.576200018</v>
      </c>
      <c r="D16" s="123">
        <f>VLOOKUP(A16,PublicInternationalFinance!$A$5:$U$234,16,FALSE)</f>
        <v>-10766.625683734117</v>
      </c>
      <c r="E16" s="123">
        <f>VLOOKUP(A16,PrivateDomesticFinance!$A$5:$B$234,2,FALSE)</f>
        <v>0</v>
      </c>
      <c r="F16" s="123">
        <f>VLOOKUP(A16,PrivateInternationalFinance!$A$5:$G$234,2,FALSE)</f>
        <v>-127205.07491563872</v>
      </c>
      <c r="G16" s="123">
        <f t="shared" si="0"/>
        <v>313596.87560064514</v>
      </c>
      <c r="H16" s="123"/>
      <c r="I16" s="123" t="str">
        <f t="shared" si="2"/>
        <v>..</v>
      </c>
      <c r="J16" s="123" t="str">
        <f t="shared" si="3"/>
        <v>High income: OECD</v>
      </c>
      <c r="K16" s="123"/>
      <c r="L16" s="123" t="str">
        <f t="shared" si="4"/>
        <v/>
      </c>
      <c r="M16" s="123" t="str">
        <f t="shared" si="5"/>
        <v/>
      </c>
      <c r="N16" s="123" t="str">
        <f t="shared" si="6"/>
        <v/>
      </c>
      <c r="O16" s="123"/>
      <c r="P16" s="123"/>
      <c r="Q16" s="123" t="str">
        <f t="shared" si="7"/>
        <v>G20</v>
      </c>
      <c r="S16" s="108" t="s">
        <v>18</v>
      </c>
      <c r="T16" s="108">
        <v>0</v>
      </c>
      <c r="U16" s="108" t="s">
        <v>354</v>
      </c>
      <c r="V16" s="108" t="s">
        <v>354</v>
      </c>
      <c r="W16" s="108" t="s">
        <v>354</v>
      </c>
      <c r="X16" s="108" t="s">
        <v>353</v>
      </c>
      <c r="Y16" s="108" t="str">
        <f>VLOOKUP(A16,'List of economies'!$F$7:$I$220,4,FALSE)</f>
        <v>..</v>
      </c>
      <c r="Z16" s="148">
        <v>4621970120784.7803</v>
      </c>
      <c r="AA16" s="149">
        <f t="shared" si="8"/>
        <v>9.770045335631565E-2</v>
      </c>
      <c r="AB16" s="149">
        <f t="shared" si="1"/>
        <v>-2.329445107253531E-3</v>
      </c>
      <c r="AC16" s="149">
        <f t="shared" si="1"/>
        <v>0</v>
      </c>
      <c r="AD16" s="149">
        <f t="shared" si="1"/>
        <v>-2.7521829780682384E-2</v>
      </c>
    </row>
    <row r="17" spans="1:30" x14ac:dyDescent="0.2">
      <c r="A17" s="123" t="s">
        <v>35</v>
      </c>
      <c r="B17" s="123">
        <v>44560</v>
      </c>
      <c r="C17" s="123">
        <f>VLOOKUP(A17,PublicDomesticFinance!$A$4:$F$233,2,FALSE)</f>
        <v>357827.34070233721</v>
      </c>
      <c r="D17" s="123">
        <f>VLOOKUP(A17,PublicInternationalFinance!$A$5:$U$234,16,FALSE)</f>
        <v>-12025.996859620656</v>
      </c>
      <c r="E17" s="123">
        <f>VLOOKUP(A17,PrivateDomesticFinance!$A$5:$B$234,2,FALSE)</f>
        <v>0</v>
      </c>
      <c r="F17" s="123">
        <f>VLOOKUP(A17,PrivateInternationalFinance!$A$5:$G$234,2,FALSE)</f>
        <v>3774.4216437826717</v>
      </c>
      <c r="G17" s="123">
        <f t="shared" si="0"/>
        <v>349575.76548649924</v>
      </c>
      <c r="H17" s="123"/>
      <c r="I17" s="123" t="str">
        <f t="shared" si="2"/>
        <v>..</v>
      </c>
      <c r="J17" s="123" t="str">
        <f t="shared" si="3"/>
        <v>High income: OECD</v>
      </c>
      <c r="K17" s="123"/>
      <c r="L17" s="123" t="str">
        <f t="shared" si="4"/>
        <v/>
      </c>
      <c r="M17" s="123" t="str">
        <f t="shared" si="5"/>
        <v/>
      </c>
      <c r="N17" s="123" t="str">
        <f t="shared" si="6"/>
        <v/>
      </c>
      <c r="O17" s="123"/>
      <c r="P17" s="123"/>
      <c r="Q17" s="123" t="str">
        <f t="shared" si="7"/>
        <v>G20</v>
      </c>
      <c r="S17" s="108" t="s">
        <v>18</v>
      </c>
      <c r="T17" s="108" t="s">
        <v>20</v>
      </c>
      <c r="U17" s="108" t="s">
        <v>354</v>
      </c>
      <c r="V17" s="108" t="s">
        <v>354</v>
      </c>
      <c r="W17" s="108" t="s">
        <v>354</v>
      </c>
      <c r="X17" s="108" t="s">
        <v>353</v>
      </c>
      <c r="Y17" s="108" t="str">
        <f>VLOOKUP(A17,'List of economies'!$F$7:$I$220,4,FALSE)</f>
        <v>..</v>
      </c>
      <c r="Z17" s="148">
        <v>3052837685917.5244</v>
      </c>
      <c r="AA17" s="149">
        <f t="shared" si="8"/>
        <v>0.1172113874094793</v>
      </c>
      <c r="AB17" s="149">
        <f t="shared" si="1"/>
        <v>-3.939284723552627E-3</v>
      </c>
      <c r="AC17" s="149">
        <f t="shared" si="1"/>
        <v>0</v>
      </c>
      <c r="AD17" s="149">
        <f t="shared" si="1"/>
        <v>1.236364992869995E-3</v>
      </c>
    </row>
    <row r="18" spans="1:30" x14ac:dyDescent="0.2">
      <c r="A18" s="123" t="s">
        <v>36</v>
      </c>
      <c r="B18" s="123">
        <v>42690</v>
      </c>
      <c r="C18" s="123">
        <f>VLOOKUP(A18,PublicDomesticFinance!$A$4:$F$233,2,FALSE)</f>
        <v>477956.91369681229</v>
      </c>
      <c r="D18" s="123">
        <f>VLOOKUP(A18,PublicInternationalFinance!$A$5:$U$234,16,FALSE)</f>
        <v>-10459.22754832739</v>
      </c>
      <c r="E18" s="123">
        <f>VLOOKUP(A18,PrivateDomesticFinance!$A$5:$B$234,2,FALSE)</f>
        <v>0</v>
      </c>
      <c r="F18" s="123">
        <f>VLOOKUP(A18,PrivateInternationalFinance!$A$5:$G$234,2,FALSE)</f>
        <v>-212034.73914018515</v>
      </c>
      <c r="G18" s="123">
        <f t="shared" si="0"/>
        <v>255462.94700829973</v>
      </c>
      <c r="H18" s="123"/>
      <c r="I18" s="123" t="str">
        <f t="shared" si="2"/>
        <v>..</v>
      </c>
      <c r="J18" s="123" t="str">
        <f t="shared" si="3"/>
        <v>High income: OECD</v>
      </c>
      <c r="K18" s="123"/>
      <c r="L18" s="123" t="str">
        <f t="shared" si="4"/>
        <v/>
      </c>
      <c r="M18" s="123" t="str">
        <f t="shared" si="5"/>
        <v/>
      </c>
      <c r="N18" s="123" t="str">
        <f t="shared" si="6"/>
        <v/>
      </c>
      <c r="O18" s="123"/>
      <c r="P18" s="123"/>
      <c r="Q18" s="123" t="str">
        <f t="shared" si="7"/>
        <v>G20</v>
      </c>
      <c r="S18" s="108" t="s">
        <v>18</v>
      </c>
      <c r="T18" s="108" t="s">
        <v>20</v>
      </c>
      <c r="U18" s="108" t="s">
        <v>354</v>
      </c>
      <c r="V18" s="108" t="s">
        <v>354</v>
      </c>
      <c r="W18" s="108" t="s">
        <v>354</v>
      </c>
      <c r="X18" s="108" t="s">
        <v>353</v>
      </c>
      <c r="Y18" s="108" t="str">
        <f>VLOOKUP(A18,'List of economies'!$F$7:$I$220,4,FALSE)</f>
        <v>..</v>
      </c>
      <c r="Z18" s="148">
        <v>2249135409799.5332</v>
      </c>
      <c r="AA18" s="149">
        <f t="shared" si="8"/>
        <v>0.21250695338944173</v>
      </c>
      <c r="AB18" s="149">
        <f t="shared" si="1"/>
        <v>-4.650332524558683E-3</v>
      </c>
      <c r="AC18" s="149">
        <f t="shared" si="1"/>
        <v>0</v>
      </c>
      <c r="AD18" s="149">
        <f t="shared" si="1"/>
        <v>-9.4273887742083048E-2</v>
      </c>
    </row>
    <row r="19" spans="1:30" x14ac:dyDescent="0.2">
      <c r="A19" s="123" t="s">
        <v>37</v>
      </c>
      <c r="B19" s="123">
        <v>39690</v>
      </c>
      <c r="C19" s="123">
        <f>VLOOKUP(A19,PublicDomesticFinance!$A$4:$F$233,2,FALSE)</f>
        <v>46601.671248280334</v>
      </c>
      <c r="D19" s="123">
        <f>VLOOKUP(A19,PublicInternationalFinance!$A$5:$U$234,16,FALSE)</f>
        <v>-848.46183691891997</v>
      </c>
      <c r="E19" s="123">
        <f>VLOOKUP(A19,PrivateDomesticFinance!$A$5:$B$234,2,FALSE)</f>
        <v>0</v>
      </c>
      <c r="F19" s="123">
        <f>VLOOKUP(A19,PrivateInternationalFinance!$A$5:$G$234,2,FALSE)</f>
        <v>-13368.181975249303</v>
      </c>
      <c r="G19" s="123">
        <f t="shared" si="0"/>
        <v>32385.027436112112</v>
      </c>
      <c r="H19" s="123"/>
      <c r="I19" s="123" t="str">
        <f t="shared" si="2"/>
        <v>..</v>
      </c>
      <c r="J19" s="123" t="str">
        <f t="shared" si="3"/>
        <v>High income: OECD</v>
      </c>
      <c r="K19" s="123"/>
      <c r="L19" s="123" t="str">
        <f t="shared" si="4"/>
        <v/>
      </c>
      <c r="M19" s="123" t="str">
        <f t="shared" si="5"/>
        <v/>
      </c>
      <c r="N19" s="123" t="str">
        <f t="shared" si="6"/>
        <v/>
      </c>
      <c r="O19" s="123"/>
      <c r="P19" s="123"/>
      <c r="Q19" s="123" t="str">
        <f t="shared" si="7"/>
        <v/>
      </c>
      <c r="S19" s="108" t="s">
        <v>18</v>
      </c>
      <c r="T19" s="108" t="s">
        <v>20</v>
      </c>
      <c r="U19" s="108" t="s">
        <v>354</v>
      </c>
      <c r="V19" s="108" t="s">
        <v>354</v>
      </c>
      <c r="W19" s="108" t="s">
        <v>354</v>
      </c>
      <c r="X19" s="108" t="s">
        <v>354</v>
      </c>
      <c r="Y19" s="108" t="str">
        <f>VLOOKUP(A19,'List of economies'!$F$7:$I$220,4,FALSE)</f>
        <v>..</v>
      </c>
      <c r="Z19" s="148">
        <v>209740633392.37567</v>
      </c>
      <c r="AA19" s="149">
        <f t="shared" si="8"/>
        <v>0.22218713891790107</v>
      </c>
      <c r="AB19" s="149">
        <f t="shared" si="1"/>
        <v>-4.0452907154697407E-3</v>
      </c>
      <c r="AC19" s="149">
        <f t="shared" si="1"/>
        <v>0</v>
      </c>
      <c r="AD19" s="149">
        <f t="shared" si="1"/>
        <v>-6.3736729307194193E-2</v>
      </c>
    </row>
    <row r="20" spans="1:30" x14ac:dyDescent="0.2">
      <c r="A20" s="123" t="s">
        <v>38</v>
      </c>
      <c r="B20" s="123">
        <v>38450</v>
      </c>
      <c r="C20" s="123">
        <f>VLOOKUP(A20,PublicDomesticFinance!$A$4:$F$233,2,FALSE)</f>
        <v>645118.34594868019</v>
      </c>
      <c r="D20" s="123">
        <f>VLOOKUP(A20,PublicInternationalFinance!$A$5:$U$234,16,FALSE)</f>
        <v>-13598.580663887513</v>
      </c>
      <c r="E20" s="123">
        <f>VLOOKUP(A20,PrivateDomesticFinance!$A$5:$B$234,2,FALSE)</f>
        <v>0</v>
      </c>
      <c r="F20" s="123">
        <f>VLOOKUP(A20,PrivateInternationalFinance!$A$5:$G$234,2,FALSE)</f>
        <v>104884.64756768377</v>
      </c>
      <c r="G20" s="123">
        <f t="shared" si="0"/>
        <v>736404.41285247635</v>
      </c>
      <c r="H20" s="123"/>
      <c r="I20" s="123" t="str">
        <f t="shared" si="2"/>
        <v>..</v>
      </c>
      <c r="J20" s="123" t="str">
        <f t="shared" si="3"/>
        <v>High income: OECD</v>
      </c>
      <c r="K20" s="123"/>
      <c r="L20" s="123" t="str">
        <f t="shared" si="4"/>
        <v/>
      </c>
      <c r="M20" s="123" t="str">
        <f t="shared" si="5"/>
        <v/>
      </c>
      <c r="N20" s="123" t="str">
        <f t="shared" si="6"/>
        <v/>
      </c>
      <c r="O20" s="123"/>
      <c r="P20" s="123"/>
      <c r="Q20" s="123" t="str">
        <f t="shared" si="7"/>
        <v>G20</v>
      </c>
      <c r="S20" s="108" t="s">
        <v>18</v>
      </c>
      <c r="T20" s="108">
        <v>0</v>
      </c>
      <c r="U20" s="108" t="s">
        <v>354</v>
      </c>
      <c r="V20" s="108" t="s">
        <v>354</v>
      </c>
      <c r="W20" s="108" t="s">
        <v>354</v>
      </c>
      <c r="X20" s="108" t="s">
        <v>353</v>
      </c>
      <c r="Y20" s="108" t="str">
        <f>VLOOKUP(A20,'List of economies'!$F$7:$I$220,4,FALSE)</f>
        <v>..</v>
      </c>
      <c r="Z20" s="148">
        <v>2386405768897.5591</v>
      </c>
      <c r="AA20" s="149">
        <f t="shared" si="8"/>
        <v>0.27033053404270962</v>
      </c>
      <c r="AB20" s="149">
        <f t="shared" si="8"/>
        <v>-5.6983522421543628E-3</v>
      </c>
      <c r="AC20" s="149">
        <f t="shared" si="8"/>
        <v>0</v>
      </c>
      <c r="AD20" s="149">
        <f t="shared" si="8"/>
        <v>4.3950885861349986E-2</v>
      </c>
    </row>
    <row r="21" spans="1:30" x14ac:dyDescent="0.2">
      <c r="A21" s="123" t="s">
        <v>39</v>
      </c>
      <c r="B21" s="123">
        <v>35370</v>
      </c>
      <c r="C21" s="123">
        <f>VLOOKUP(A21,PublicDomesticFinance!$A$4:$F$233,2,FALSE)</f>
        <v>398180.83598080318</v>
      </c>
      <c r="D21" s="123">
        <f>VLOOKUP(A21,PublicInternationalFinance!$A$5:$U$234,16,FALSE)</f>
        <v>-3320.3820046380688</v>
      </c>
      <c r="E21" s="123">
        <f>VLOOKUP(A21,PrivateDomesticFinance!$A$5:$B$234,2,FALSE)</f>
        <v>0</v>
      </c>
      <c r="F21" s="123">
        <f>VLOOKUP(A21,PrivateInternationalFinance!$A$5:$G$234,2,FALSE)</f>
        <v>56716.031669135897</v>
      </c>
      <c r="G21" s="123">
        <f t="shared" si="0"/>
        <v>451576.485645301</v>
      </c>
      <c r="H21" s="123"/>
      <c r="I21" s="123" t="str">
        <f t="shared" si="2"/>
        <v>..</v>
      </c>
      <c r="J21" s="123" t="str">
        <f t="shared" si="3"/>
        <v>High income: OECD</v>
      </c>
      <c r="K21" s="123"/>
      <c r="L21" s="123" t="str">
        <f t="shared" si="4"/>
        <v/>
      </c>
      <c r="M21" s="123" t="str">
        <f t="shared" si="5"/>
        <v/>
      </c>
      <c r="N21" s="123" t="str">
        <f t="shared" si="6"/>
        <v/>
      </c>
      <c r="O21" s="123"/>
      <c r="P21" s="123"/>
      <c r="Q21" s="123" t="str">
        <f t="shared" si="7"/>
        <v>G20</v>
      </c>
      <c r="S21" s="108" t="s">
        <v>18</v>
      </c>
      <c r="T21" s="108" t="s">
        <v>20</v>
      </c>
      <c r="U21" s="108" t="s">
        <v>354</v>
      </c>
      <c r="V21" s="108" t="s">
        <v>354</v>
      </c>
      <c r="W21" s="108" t="s">
        <v>354</v>
      </c>
      <c r="X21" s="108" t="s">
        <v>353</v>
      </c>
      <c r="Y21" s="108" t="str">
        <f>VLOOKUP(A21,'List of economies'!$F$7:$I$220,4,FALSE)</f>
        <v>..</v>
      </c>
      <c r="Z21" s="148">
        <v>1772300680872.2324</v>
      </c>
      <c r="AA21" s="149">
        <f t="shared" si="8"/>
        <v>0.22466889522653666</v>
      </c>
      <c r="AB21" s="149">
        <f t="shared" si="8"/>
        <v>-1.8734868414111046E-3</v>
      </c>
      <c r="AC21" s="149">
        <f t="shared" si="8"/>
        <v>0</v>
      </c>
      <c r="AD21" s="149">
        <f t="shared" si="8"/>
        <v>3.2001359747389629E-2</v>
      </c>
    </row>
    <row r="22" spans="1:30" x14ac:dyDescent="0.2">
      <c r="A22" s="123" t="s">
        <v>40</v>
      </c>
      <c r="B22" s="123">
        <v>35180</v>
      </c>
      <c r="C22" s="123">
        <f>VLOOKUP(A22,PublicDomesticFinance!$A$4:$F$233,2,FALSE)</f>
        <v>3739.9785453330846</v>
      </c>
      <c r="D22" s="123">
        <f>VLOOKUP(A22,PublicInternationalFinance!$A$5:$U$234,16,FALSE)</f>
        <v>-30.632330493998385</v>
      </c>
      <c r="E22" s="123">
        <f>VLOOKUP(A22,PrivateDomesticFinance!$A$5:$B$234,2,FALSE)</f>
        <v>0</v>
      </c>
      <c r="F22" s="123">
        <f>VLOOKUP(A22,PrivateInternationalFinance!$A$5:$G$234,2,FALSE)</f>
        <v>11277.19636555446</v>
      </c>
      <c r="G22" s="123">
        <f t="shared" si="0"/>
        <v>14986.542580393547</v>
      </c>
      <c r="H22" s="123"/>
      <c r="I22" s="123" t="str">
        <f t="shared" si="2"/>
        <v>..</v>
      </c>
      <c r="J22" s="123" t="str">
        <f t="shared" si="3"/>
        <v>High income: OECD</v>
      </c>
      <c r="K22" s="123"/>
      <c r="L22" s="123" t="str">
        <f t="shared" si="4"/>
        <v/>
      </c>
      <c r="M22" s="123" t="str">
        <f t="shared" si="5"/>
        <v/>
      </c>
      <c r="N22" s="123" t="str">
        <f t="shared" si="6"/>
        <v/>
      </c>
      <c r="O22" s="123"/>
      <c r="P22" s="123"/>
      <c r="Q22" s="123" t="str">
        <f t="shared" si="7"/>
        <v/>
      </c>
      <c r="S22" s="108" t="s">
        <v>18</v>
      </c>
      <c r="T22" s="108">
        <v>0</v>
      </c>
      <c r="U22" s="108" t="s">
        <v>354</v>
      </c>
      <c r="V22" s="108" t="s">
        <v>354</v>
      </c>
      <c r="W22" s="108" t="s">
        <v>354</v>
      </c>
      <c r="X22" s="108" t="s">
        <v>354</v>
      </c>
      <c r="Y22" s="108" t="str">
        <f>VLOOKUP(A22,'List of economies'!$F$7:$I$220,4,FALSE)</f>
        <v>..</v>
      </c>
      <c r="Z22" s="148">
        <v>16827262075.491768</v>
      </c>
      <c r="AA22" s="149">
        <f t="shared" si="8"/>
        <v>0.22225710448642821</v>
      </c>
      <c r="AB22" s="149">
        <f t="shared" si="8"/>
        <v>-1.8203989666633377E-3</v>
      </c>
      <c r="AC22" s="149">
        <f t="shared" si="8"/>
        <v>0</v>
      </c>
      <c r="AD22" s="149">
        <f t="shared" si="8"/>
        <v>0.67017416826111265</v>
      </c>
    </row>
    <row r="23" spans="1:30" x14ac:dyDescent="0.2">
      <c r="A23" s="123" t="s">
        <v>41</v>
      </c>
      <c r="B23" s="123">
        <v>30660</v>
      </c>
      <c r="C23" s="123">
        <f>VLOOKUP(A23,PublicDomesticFinance!$A$4:$F$233,2,FALSE)</f>
        <v>113336.08301411939</v>
      </c>
      <c r="D23" s="123">
        <f>VLOOKUP(A23,PublicInternationalFinance!$A$5:$U$234,16,FALSE)</f>
        <v>-3417.9921895016005</v>
      </c>
      <c r="E23" s="123">
        <f>VLOOKUP(A23,PrivateDomesticFinance!$A$5:$B$234,2,FALSE)</f>
        <v>0</v>
      </c>
      <c r="F23" s="123">
        <f>VLOOKUP(A23,PrivateInternationalFinance!$A$5:$G$234,2,FALSE)</f>
        <v>63345.451891162724</v>
      </c>
      <c r="G23" s="123">
        <f t="shared" si="0"/>
        <v>173263.5427157805</v>
      </c>
      <c r="H23" s="123"/>
      <c r="I23" s="123" t="str">
        <f t="shared" si="2"/>
        <v>..</v>
      </c>
      <c r="J23" s="123" t="str">
        <f t="shared" si="3"/>
        <v>High income: OECD</v>
      </c>
      <c r="K23" s="123"/>
      <c r="L23" s="123" t="str">
        <f t="shared" si="4"/>
        <v/>
      </c>
      <c r="M23" s="123" t="str">
        <f t="shared" si="5"/>
        <v/>
      </c>
      <c r="N23" s="123" t="str">
        <f t="shared" si="6"/>
        <v/>
      </c>
      <c r="O23" s="123"/>
      <c r="P23" s="123"/>
      <c r="Q23" s="123" t="str">
        <f t="shared" si="7"/>
        <v/>
      </c>
      <c r="S23" s="108" t="s">
        <v>18</v>
      </c>
      <c r="T23" s="108" t="s">
        <v>20</v>
      </c>
      <c r="U23" s="108" t="s">
        <v>354</v>
      </c>
      <c r="V23" s="108" t="s">
        <v>354</v>
      </c>
      <c r="W23" s="108" t="s">
        <v>354</v>
      </c>
      <c r="X23" s="108" t="s">
        <v>354</v>
      </c>
      <c r="Y23" s="108" t="str">
        <f>VLOOKUP(A23,'List of economies'!$F$7:$I$220,4,FALSE)</f>
        <v>..</v>
      </c>
      <c r="Z23" s="148">
        <v>1179825331621.2441</v>
      </c>
      <c r="AA23" s="149">
        <f t="shared" si="8"/>
        <v>9.6061747426951616E-2</v>
      </c>
      <c r="AB23" s="149">
        <f t="shared" si="8"/>
        <v>-2.8970323808904862E-3</v>
      </c>
      <c r="AC23" s="149">
        <f t="shared" si="8"/>
        <v>0</v>
      </c>
      <c r="AD23" s="149">
        <f t="shared" si="8"/>
        <v>5.3690533838697346E-2</v>
      </c>
    </row>
    <row r="24" spans="1:30" x14ac:dyDescent="0.2">
      <c r="A24" s="123" t="s">
        <v>42</v>
      </c>
      <c r="B24" s="123">
        <v>30640</v>
      </c>
      <c r="C24" s="123">
        <f>VLOOKUP(A24,PublicDomesticFinance!$A$4:$F$233,2,FALSE)</f>
        <v>32482.743906764379</v>
      </c>
      <c r="D24" s="123">
        <f>VLOOKUP(A24,PublicInternationalFinance!$A$5:$U$234,16,FALSE)</f>
        <v>-320.96666855706235</v>
      </c>
      <c r="E24" s="123">
        <f>VLOOKUP(A24,PrivateDomesticFinance!$A$5:$B$234,2,FALSE)</f>
        <v>0</v>
      </c>
      <c r="F24" s="123">
        <f>VLOOKUP(A24,PrivateInternationalFinance!$A$5:$G$234,2,FALSE)</f>
        <v>1212.0297008570944</v>
      </c>
      <c r="G24" s="123">
        <f t="shared" si="0"/>
        <v>33373.806939064409</v>
      </c>
      <c r="H24" s="123"/>
      <c r="I24" s="123" t="str">
        <f t="shared" si="2"/>
        <v>..</v>
      </c>
      <c r="J24" s="123" t="str">
        <f t="shared" si="3"/>
        <v>High income: OECD</v>
      </c>
      <c r="K24" s="123"/>
      <c r="L24" s="123" t="str">
        <f t="shared" si="4"/>
        <v/>
      </c>
      <c r="M24" s="123" t="str">
        <f t="shared" si="5"/>
        <v/>
      </c>
      <c r="N24" s="123" t="str">
        <f t="shared" si="6"/>
        <v/>
      </c>
      <c r="O24" s="123"/>
      <c r="P24" s="123"/>
      <c r="Q24" s="123" t="str">
        <f t="shared" si="7"/>
        <v/>
      </c>
      <c r="S24" s="108" t="s">
        <v>18</v>
      </c>
      <c r="T24" s="108">
        <v>0</v>
      </c>
      <c r="U24" s="108" t="s">
        <v>354</v>
      </c>
      <c r="V24" s="108" t="s">
        <v>354</v>
      </c>
      <c r="W24" s="108" t="s">
        <v>354</v>
      </c>
      <c r="X24" s="108" t="s">
        <v>354</v>
      </c>
      <c r="Y24" s="108" t="str">
        <f>VLOOKUP(A24,'List of economies'!$F$7:$I$220,4,FALSE)</f>
        <v>..</v>
      </c>
      <c r="Z24" s="148">
        <v>120335416704.92801</v>
      </c>
      <c r="AA24" s="149">
        <f t="shared" si="8"/>
        <v>0.26993502658003538</v>
      </c>
      <c r="AB24" s="149">
        <f t="shared" si="8"/>
        <v>-2.6672668558093589E-3</v>
      </c>
      <c r="AC24" s="149">
        <f t="shared" si="8"/>
        <v>0</v>
      </c>
      <c r="AD24" s="149">
        <f t="shared" si="8"/>
        <v>1.007209460062026E-2</v>
      </c>
    </row>
    <row r="25" spans="1:30" x14ac:dyDescent="0.2">
      <c r="A25" s="123" t="s">
        <v>43</v>
      </c>
      <c r="B25" s="123">
        <v>28380</v>
      </c>
      <c r="C25" s="123">
        <f>VLOOKUP(A25,PublicDomesticFinance!$A$4:$F$233,2,FALSE)</f>
        <v>39870.024523762702</v>
      </c>
      <c r="D25" s="123">
        <f>VLOOKUP(A25,PublicInternationalFinance!$A$5:$U$234,16,FALSE)</f>
        <v>-138.12002929001002</v>
      </c>
      <c r="E25" s="123">
        <f>VLOOKUP(A25,PrivateDomesticFinance!$A$5:$B$234,2,FALSE)</f>
        <v>0</v>
      </c>
      <c r="F25" s="123">
        <f>VLOOKUP(A25,PrivateInternationalFinance!$A$5:$G$234,2,FALSE)</f>
        <v>10866.7538442727</v>
      </c>
      <c r="G25" s="123">
        <f t="shared" si="0"/>
        <v>50598.658338745394</v>
      </c>
      <c r="H25" s="123"/>
      <c r="I25" s="123" t="str">
        <f t="shared" si="2"/>
        <v>..</v>
      </c>
      <c r="J25" s="123" t="str">
        <f t="shared" si="3"/>
        <v>High income: OECD</v>
      </c>
      <c r="K25" s="123"/>
      <c r="L25" s="123" t="str">
        <f t="shared" si="4"/>
        <v/>
      </c>
      <c r="M25" s="123" t="str">
        <f t="shared" si="5"/>
        <v/>
      </c>
      <c r="N25" s="123" t="str">
        <f t="shared" si="6"/>
        <v/>
      </c>
      <c r="O25" s="123"/>
      <c r="P25" s="123"/>
      <c r="Q25" s="123" t="str">
        <f t="shared" si="7"/>
        <v/>
      </c>
      <c r="S25" s="108" t="s">
        <v>18</v>
      </c>
      <c r="T25" s="108">
        <v>0</v>
      </c>
      <c r="U25" s="108" t="s">
        <v>354</v>
      </c>
      <c r="V25" s="108" t="s">
        <v>354</v>
      </c>
      <c r="W25" s="108" t="s">
        <v>354</v>
      </c>
      <c r="X25" s="108" t="s">
        <v>354</v>
      </c>
      <c r="Y25" s="108" t="str">
        <f>VLOOKUP(A25,'List of economies'!$F$7:$I$220,4,FALSE)</f>
        <v>..</v>
      </c>
      <c r="Z25" s="148">
        <v>172971158438.71997</v>
      </c>
      <c r="AA25" s="149">
        <f t="shared" si="8"/>
        <v>0.23050099729711765</v>
      </c>
      <c r="AB25" s="149">
        <f t="shared" si="8"/>
        <v>-7.9851479597359027E-4</v>
      </c>
      <c r="AC25" s="149">
        <f t="shared" si="8"/>
        <v>0</v>
      </c>
      <c r="AD25" s="149">
        <f t="shared" si="8"/>
        <v>6.2824079704146524E-2</v>
      </c>
    </row>
    <row r="26" spans="1:30" x14ac:dyDescent="0.2">
      <c r="A26" s="123" t="s">
        <v>44</v>
      </c>
      <c r="B26" s="123">
        <v>24490</v>
      </c>
      <c r="C26" s="123">
        <f>VLOOKUP(A26,PublicDomesticFinance!$A$4:$F$233,2,FALSE)</f>
        <v>47710.924882679326</v>
      </c>
      <c r="D26" s="123">
        <f>VLOOKUP(A26,PublicInternationalFinance!$A$5:$U$234,16,FALSE)</f>
        <v>-370.63875668664116</v>
      </c>
      <c r="E26" s="123">
        <f>VLOOKUP(A26,PrivateDomesticFinance!$A$5:$B$234,2,FALSE)</f>
        <v>0</v>
      </c>
      <c r="F26" s="123">
        <f>VLOOKUP(A26,PrivateInternationalFinance!$A$5:$G$234,2,FALSE)</f>
        <v>21069.545111946434</v>
      </c>
      <c r="G26" s="123">
        <f t="shared" si="0"/>
        <v>68409.831237939128</v>
      </c>
      <c r="H26" s="123"/>
      <c r="I26" s="123" t="str">
        <f t="shared" si="2"/>
        <v>..</v>
      </c>
      <c r="J26" s="123" t="str">
        <f t="shared" si="3"/>
        <v>High income: OECD</v>
      </c>
      <c r="K26" s="123"/>
      <c r="L26" s="123" t="str">
        <f t="shared" si="4"/>
        <v/>
      </c>
      <c r="M26" s="123" t="str">
        <f t="shared" si="5"/>
        <v/>
      </c>
      <c r="N26" s="123" t="str">
        <f t="shared" si="6"/>
        <v/>
      </c>
      <c r="O26" s="123"/>
      <c r="P26" s="123"/>
      <c r="Q26" s="123" t="str">
        <f t="shared" si="7"/>
        <v/>
      </c>
      <c r="S26" s="108" t="s">
        <v>18</v>
      </c>
      <c r="T26" s="108" t="s">
        <v>20</v>
      </c>
      <c r="U26" s="108" t="s">
        <v>354</v>
      </c>
      <c r="V26" s="108" t="s">
        <v>354</v>
      </c>
      <c r="W26" s="108" t="s">
        <v>354</v>
      </c>
      <c r="X26" s="108" t="s">
        <v>354</v>
      </c>
      <c r="Y26" s="108" t="str">
        <f>VLOOKUP(A26,'List of economies'!$F$7:$I$220,4,FALSE)</f>
        <v>..</v>
      </c>
      <c r="Z26" s="148">
        <v>223845036443.56567</v>
      </c>
      <c r="AA26" s="149">
        <f t="shared" si="8"/>
        <v>0.2131426527954659</v>
      </c>
      <c r="AB26" s="149">
        <f t="shared" si="8"/>
        <v>-1.6557827797985779E-3</v>
      </c>
      <c r="AC26" s="149">
        <f t="shared" si="8"/>
        <v>0</v>
      </c>
      <c r="AD26" s="149">
        <f t="shared" si="8"/>
        <v>9.4125585479570589E-2</v>
      </c>
    </row>
    <row r="27" spans="1:30" x14ac:dyDescent="0.2">
      <c r="A27" s="123" t="s">
        <v>45</v>
      </c>
      <c r="B27" s="123">
        <v>23930</v>
      </c>
      <c r="C27" s="123">
        <f>VLOOKUP(A27,PublicDomesticFinance!$A$4:$F$233,2,FALSE)</f>
        <v>6948.9259615036653</v>
      </c>
      <c r="D27" s="123">
        <f>VLOOKUP(A27,PublicInternationalFinance!$A$5:$U$234,16,FALSE)</f>
        <v>-49.100885585068312</v>
      </c>
      <c r="E27" s="123">
        <f>VLOOKUP(A27,PrivateDomesticFinance!$A$5:$B$234,2,FALSE)</f>
        <v>0</v>
      </c>
      <c r="F27" s="123">
        <f>VLOOKUP(A27,PrivateInternationalFinance!$A$5:$G$234,2,FALSE)</f>
        <v>-960.42019567154568</v>
      </c>
      <c r="G27" s="123">
        <f t="shared" si="0"/>
        <v>5939.4048802470506</v>
      </c>
      <c r="H27" s="123"/>
      <c r="I27" s="123" t="str">
        <f t="shared" si="2"/>
        <v>..</v>
      </c>
      <c r="J27" s="123" t="str">
        <f t="shared" si="3"/>
        <v>High income: OECD</v>
      </c>
      <c r="K27" s="123"/>
      <c r="L27" s="123" t="str">
        <f t="shared" si="4"/>
        <v/>
      </c>
      <c r="M27" s="123" t="str">
        <f t="shared" si="5"/>
        <v/>
      </c>
      <c r="N27" s="123" t="str">
        <f t="shared" si="6"/>
        <v/>
      </c>
      <c r="O27" s="123"/>
      <c r="P27" s="123"/>
      <c r="Q27" s="123" t="str">
        <f t="shared" si="7"/>
        <v/>
      </c>
      <c r="S27" s="108" t="s">
        <v>18</v>
      </c>
      <c r="T27" s="108" t="s">
        <v>20</v>
      </c>
      <c r="U27" s="108" t="s">
        <v>354</v>
      </c>
      <c r="V27" s="108" t="s">
        <v>354</v>
      </c>
      <c r="W27" s="108" t="s">
        <v>354</v>
      </c>
      <c r="X27" s="108" t="s">
        <v>354</v>
      </c>
      <c r="Y27" s="108" t="str">
        <f>VLOOKUP(A27,'List of economies'!$F$7:$I$220,4,FALSE)</f>
        <v>..</v>
      </c>
      <c r="Z27" s="148">
        <v>39307467556.968361</v>
      </c>
      <c r="AA27" s="149">
        <f t="shared" si="8"/>
        <v>0.17678386305178725</v>
      </c>
      <c r="AB27" s="149">
        <f t="shared" si="8"/>
        <v>-1.2491490456337931E-3</v>
      </c>
      <c r="AC27" s="149">
        <f t="shared" si="8"/>
        <v>0</v>
      </c>
      <c r="AD27" s="149">
        <f t="shared" si="8"/>
        <v>-2.443353020083544E-2</v>
      </c>
    </row>
    <row r="28" spans="1:30" x14ac:dyDescent="0.2">
      <c r="A28" s="123" t="s">
        <v>46</v>
      </c>
      <c r="B28" s="123">
        <v>21500</v>
      </c>
      <c r="C28" s="123">
        <f>VLOOKUP(A28,PublicDomesticFinance!$A$4:$F$233,2,FALSE)</f>
        <v>41726.229743679593</v>
      </c>
      <c r="D28" s="123">
        <f>VLOOKUP(A28,PublicInternationalFinance!$A$5:$U$234,16,FALSE)</f>
        <v>-656.73749205685249</v>
      </c>
      <c r="E28" s="123">
        <f>VLOOKUP(A28,PrivateDomesticFinance!$A$5:$B$234,2,FALSE)</f>
        <v>0</v>
      </c>
      <c r="F28" s="123">
        <f>VLOOKUP(A28,PrivateInternationalFinance!$A$5:$G$234,2,FALSE)</f>
        <v>17760.400140378675</v>
      </c>
      <c r="G28" s="123">
        <f t="shared" si="0"/>
        <v>58829.892392001413</v>
      </c>
      <c r="H28" s="123"/>
      <c r="I28" s="123" t="str">
        <f t="shared" si="2"/>
        <v>..</v>
      </c>
      <c r="J28" s="123" t="str">
        <f t="shared" si="3"/>
        <v>High income: OECD</v>
      </c>
      <c r="K28" s="123"/>
      <c r="L28" s="123" t="str">
        <f t="shared" si="4"/>
        <v/>
      </c>
      <c r="M28" s="123" t="str">
        <f t="shared" si="5"/>
        <v/>
      </c>
      <c r="N28" s="123" t="str">
        <f t="shared" si="6"/>
        <v/>
      </c>
      <c r="O28" s="123"/>
      <c r="P28" s="123"/>
      <c r="Q28" s="123" t="str">
        <f t="shared" si="7"/>
        <v/>
      </c>
      <c r="S28" s="108" t="s">
        <v>18</v>
      </c>
      <c r="T28" s="108" t="s">
        <v>20</v>
      </c>
      <c r="U28" s="108" t="s">
        <v>354</v>
      </c>
      <c r="V28" s="108" t="s">
        <v>354</v>
      </c>
      <c r="W28" s="108" t="s">
        <v>354</v>
      </c>
      <c r="X28" s="108" t="s">
        <v>354</v>
      </c>
      <c r="Y28" s="108" t="str">
        <f>VLOOKUP(A28,'List of economies'!$F$7:$I$220,4,FALSE)</f>
        <v>..</v>
      </c>
      <c r="Z28" s="148">
        <v>194699096734.0571</v>
      </c>
      <c r="AA28" s="149">
        <f t="shared" si="8"/>
        <v>0.21431136786769064</v>
      </c>
      <c r="AB28" s="149">
        <f t="shared" si="8"/>
        <v>-3.3730895678160322E-3</v>
      </c>
      <c r="AC28" s="149">
        <f t="shared" si="8"/>
        <v>0</v>
      </c>
      <c r="AD28" s="149">
        <f t="shared" si="8"/>
        <v>9.1219735675702254E-2</v>
      </c>
    </row>
    <row r="29" spans="1:30" x14ac:dyDescent="0.2">
      <c r="A29" s="123" t="s">
        <v>47</v>
      </c>
      <c r="B29" s="123">
        <v>20870</v>
      </c>
      <c r="C29" s="123">
        <f>VLOOKUP(A29,PublicDomesticFinance!$A$4:$F$233,2,FALSE)</f>
        <v>164571.34310015905</v>
      </c>
      <c r="D29" s="123">
        <f>VLOOKUP(A29,PublicInternationalFinance!$A$5:$U$234,16,FALSE)</f>
        <v>0</v>
      </c>
      <c r="E29" s="123">
        <f>VLOOKUP(A29,PrivateDomesticFinance!$A$5:$B$234,2,FALSE)</f>
        <v>0</v>
      </c>
      <c r="F29" s="123">
        <f>VLOOKUP(A29,PrivateInternationalFinance!$A$5:$G$234,2,FALSE)</f>
        <v>-9212.9923128436221</v>
      </c>
      <c r="G29" s="123">
        <f t="shared" si="0"/>
        <v>155358.35078731543</v>
      </c>
      <c r="H29" s="123"/>
      <c r="I29" s="123" t="str">
        <f t="shared" si="2"/>
        <v>..</v>
      </c>
      <c r="J29" s="123" t="str">
        <f t="shared" si="3"/>
        <v>High income: OECD</v>
      </c>
      <c r="K29" s="123"/>
      <c r="L29" s="123" t="str">
        <f t="shared" si="4"/>
        <v/>
      </c>
      <c r="M29" s="123" t="str">
        <f t="shared" si="5"/>
        <v/>
      </c>
      <c r="N29" s="123" t="str">
        <f t="shared" si="6"/>
        <v/>
      </c>
      <c r="O29" s="123"/>
      <c r="P29" s="123"/>
      <c r="Q29" s="123" t="str">
        <f t="shared" si="7"/>
        <v>G20</v>
      </c>
      <c r="S29" s="108" t="s">
        <v>18</v>
      </c>
      <c r="T29" s="108">
        <v>0</v>
      </c>
      <c r="U29" s="108" t="s">
        <v>354</v>
      </c>
      <c r="V29" s="108" t="s">
        <v>354</v>
      </c>
      <c r="W29" s="108" t="s">
        <v>354</v>
      </c>
      <c r="X29" s="108" t="s">
        <v>353</v>
      </c>
      <c r="Y29" s="108" t="str">
        <f>VLOOKUP(A29,'List of economies'!$F$7:$I$220,4,FALSE)</f>
        <v>..</v>
      </c>
      <c r="Z29" s="148">
        <v>1056610407106.4475</v>
      </c>
      <c r="AA29" s="149">
        <f t="shared" si="8"/>
        <v>0.15575404330044559</v>
      </c>
      <c r="AB29" s="149">
        <f t="shared" si="8"/>
        <v>0</v>
      </c>
      <c r="AC29" s="149">
        <f t="shared" si="8"/>
        <v>0</v>
      </c>
      <c r="AD29" s="149">
        <f t="shared" si="8"/>
        <v>-8.7193844115861195E-3</v>
      </c>
    </row>
    <row r="30" spans="1:30" x14ac:dyDescent="0.2">
      <c r="A30" s="123" t="s">
        <v>49</v>
      </c>
      <c r="B30" s="123">
        <v>18710</v>
      </c>
      <c r="C30" s="123">
        <f>VLOOKUP(A30,PublicDomesticFinance!$A$4:$F$233,2,FALSE)</f>
        <v>20780.742729109166</v>
      </c>
      <c r="D30" s="123">
        <f>VLOOKUP(A30,PublicInternationalFinance!$A$5:$U$234,16,FALSE)</f>
        <v>-175.27194016736576</v>
      </c>
      <c r="E30" s="123">
        <f>VLOOKUP(A30,PrivateDomesticFinance!$A$5:$B$234,2,FALSE)</f>
        <v>0</v>
      </c>
      <c r="F30" s="123">
        <f>VLOOKUP(A30,PrivateInternationalFinance!$A$5:$G$234,2,FALSE)</f>
        <v>1783.3161619858943</v>
      </c>
      <c r="G30" s="123">
        <f t="shared" si="0"/>
        <v>22388.786950927693</v>
      </c>
      <c r="H30" s="123"/>
      <c r="I30" s="123" t="str">
        <f t="shared" si="2"/>
        <v>..</v>
      </c>
      <c r="J30" s="123" t="str">
        <f t="shared" si="3"/>
        <v>High income: OECD</v>
      </c>
      <c r="K30" s="123"/>
      <c r="L30" s="123" t="str">
        <f t="shared" si="4"/>
        <v/>
      </c>
      <c r="M30" s="123" t="str">
        <f t="shared" si="5"/>
        <v/>
      </c>
      <c r="N30" s="123" t="str">
        <f t="shared" si="6"/>
        <v/>
      </c>
      <c r="O30" s="123"/>
      <c r="P30" s="123"/>
      <c r="Q30" s="123" t="str">
        <f t="shared" si="7"/>
        <v/>
      </c>
      <c r="S30" s="108" t="s">
        <v>18</v>
      </c>
      <c r="T30" s="108">
        <v>0</v>
      </c>
      <c r="U30" s="108" t="s">
        <v>354</v>
      </c>
      <c r="V30" s="108" t="s">
        <v>354</v>
      </c>
      <c r="W30" s="108" t="s">
        <v>354</v>
      </c>
      <c r="X30" s="108" t="s">
        <v>354</v>
      </c>
      <c r="Y30" s="108" t="str">
        <f>VLOOKUP(A30,'List of economies'!$F$7:$I$220,4,FALSE)</f>
        <v>..</v>
      </c>
      <c r="Z30" s="148">
        <v>151164774624.37396</v>
      </c>
      <c r="AA30" s="149">
        <f t="shared" si="8"/>
        <v>0.13747080151938026</v>
      </c>
      <c r="AB30" s="149">
        <f t="shared" si="8"/>
        <v>-1.1594760790196999E-3</v>
      </c>
      <c r="AC30" s="149">
        <f t="shared" si="8"/>
        <v>0</v>
      </c>
      <c r="AD30" s="149">
        <f t="shared" si="8"/>
        <v>1.1797167471173211E-2</v>
      </c>
    </row>
    <row r="31" spans="1:30" x14ac:dyDescent="0.2">
      <c r="A31" s="123" t="s">
        <v>50</v>
      </c>
      <c r="B31" s="123">
        <v>17100</v>
      </c>
      <c r="C31" s="123">
        <f>VLOOKUP(A31,PublicDomesticFinance!$A$4:$F$233,2,FALSE)</f>
        <v>10051.250443084831</v>
      </c>
      <c r="D31" s="123">
        <f>VLOOKUP(A31,PublicInternationalFinance!$A$5:$U$234,16,FALSE)</f>
        <v>-71.063390437898505</v>
      </c>
      <c r="E31" s="123">
        <f>VLOOKUP(A31,PrivateDomesticFinance!$A$5:$B$234,2,FALSE)</f>
        <v>0</v>
      </c>
      <c r="F31" s="123">
        <f>VLOOKUP(A31,PrivateInternationalFinance!$A$5:$G$234,2,FALSE)</f>
        <v>4906.6615646054788</v>
      </c>
      <c r="G31" s="123">
        <f t="shared" si="0"/>
        <v>14886.84861725241</v>
      </c>
      <c r="H31" s="123"/>
      <c r="I31" s="123" t="str">
        <f t="shared" si="2"/>
        <v>..</v>
      </c>
      <c r="J31" s="123" t="str">
        <f t="shared" si="3"/>
        <v>High income: OECD</v>
      </c>
      <c r="K31" s="123"/>
      <c r="L31" s="123" t="str">
        <f t="shared" si="4"/>
        <v/>
      </c>
      <c r="M31" s="123" t="str">
        <f t="shared" si="5"/>
        <v/>
      </c>
      <c r="N31" s="123" t="str">
        <f t="shared" si="6"/>
        <v/>
      </c>
      <c r="O31" s="123"/>
      <c r="P31" s="123"/>
      <c r="Q31" s="123" t="str">
        <f t="shared" si="7"/>
        <v/>
      </c>
      <c r="S31" s="108" t="s">
        <v>18</v>
      </c>
      <c r="T31" s="108" t="s">
        <v>20</v>
      </c>
      <c r="U31" s="108" t="s">
        <v>354</v>
      </c>
      <c r="V31" s="108" t="s">
        <v>354</v>
      </c>
      <c r="W31" s="108" t="s">
        <v>354</v>
      </c>
      <c r="X31" s="108" t="s">
        <v>354</v>
      </c>
      <c r="Y31" s="108" t="str">
        <f>VLOOKUP(A31,'List of economies'!$F$7:$I$220,4,FALSE)</f>
        <v>..</v>
      </c>
      <c r="Z31" s="148">
        <v>79206961571.943771</v>
      </c>
      <c r="AA31" s="149">
        <f t="shared" si="8"/>
        <v>0.12689857360524137</v>
      </c>
      <c r="AB31" s="149">
        <f t="shared" si="8"/>
        <v>-8.9718616934133426E-4</v>
      </c>
      <c r="AC31" s="149">
        <f t="shared" si="8"/>
        <v>0</v>
      </c>
      <c r="AD31" s="149">
        <f t="shared" si="8"/>
        <v>6.1947352445135183E-2</v>
      </c>
    </row>
    <row r="32" spans="1:30" x14ac:dyDescent="0.2">
      <c r="A32" s="123" t="s">
        <v>51</v>
      </c>
      <c r="B32" s="123">
        <v>15510</v>
      </c>
      <c r="C32" s="123">
        <f>VLOOKUP(A32,PublicDomesticFinance!$A$4:$F$233,2,FALSE)</f>
        <v>2399.0715274799154</v>
      </c>
      <c r="D32" s="123">
        <f>VLOOKUP(A32,PublicInternationalFinance!$A$5:$U$234,16,FALSE)</f>
        <v>-16.36611443715087</v>
      </c>
      <c r="E32" s="123">
        <f>VLOOKUP(A32,PrivateDomesticFinance!$A$5:$B$234,2,FALSE)</f>
        <v>0</v>
      </c>
      <c r="F32" s="123">
        <f>VLOOKUP(A32,PrivateInternationalFinance!$A$5:$G$234,2,FALSE)</f>
        <v>-366.92809272177874</v>
      </c>
      <c r="G32" s="123">
        <f t="shared" si="0"/>
        <v>2015.7773203209858</v>
      </c>
      <c r="H32" s="123"/>
      <c r="I32" s="123" t="str">
        <f t="shared" si="2"/>
        <v>..</v>
      </c>
      <c r="J32" s="123" t="str">
        <f t="shared" si="3"/>
        <v>High income: OECD</v>
      </c>
      <c r="K32" s="123"/>
      <c r="L32" s="123" t="str">
        <f t="shared" si="4"/>
        <v/>
      </c>
      <c r="M32" s="123" t="str">
        <f t="shared" si="5"/>
        <v/>
      </c>
      <c r="N32" s="123" t="str">
        <f t="shared" si="6"/>
        <v/>
      </c>
      <c r="O32" s="123"/>
      <c r="P32" s="123"/>
      <c r="Q32" s="123" t="str">
        <f t="shared" si="7"/>
        <v/>
      </c>
      <c r="S32" s="108" t="s">
        <v>18</v>
      </c>
      <c r="T32" s="108" t="s">
        <v>20</v>
      </c>
      <c r="U32" s="108" t="s">
        <v>354</v>
      </c>
      <c r="V32" s="108" t="s">
        <v>354</v>
      </c>
      <c r="W32" s="108" t="s">
        <v>354</v>
      </c>
      <c r="X32" s="108" t="s">
        <v>354</v>
      </c>
      <c r="Y32" s="108" t="str">
        <f>VLOOKUP(A32,'List of economies'!$F$7:$I$220,4,FALSE)</f>
        <v>..</v>
      </c>
      <c r="Z32" s="148">
        <v>15225543588.021692</v>
      </c>
      <c r="AA32" s="149">
        <f t="shared" si="8"/>
        <v>0.15756885878066934</v>
      </c>
      <c r="AB32" s="149">
        <f t="shared" si="8"/>
        <v>-1.0749116668666262E-3</v>
      </c>
      <c r="AC32" s="149">
        <f t="shared" si="8"/>
        <v>0</v>
      </c>
      <c r="AD32" s="149">
        <f t="shared" si="8"/>
        <v>-2.4099506897766861E-2</v>
      </c>
    </row>
    <row r="33" spans="1:30" x14ac:dyDescent="0.2">
      <c r="A33" s="123" t="s">
        <v>52</v>
      </c>
      <c r="B33" s="123">
        <v>12900</v>
      </c>
      <c r="C33" s="123">
        <f>VLOOKUP(A33,PublicDomesticFinance!$A$4:$F$233,2,FALSE)</f>
        <v>23404.193500375619</v>
      </c>
      <c r="D33" s="123">
        <f>VLOOKUP(A33,PublicInternationalFinance!$A$5:$U$234,16,FALSE)</f>
        <v>-112.85571979470947</v>
      </c>
      <c r="E33" s="123">
        <f>VLOOKUP(A33,PrivateDomesticFinance!$A$5:$B$234,2,FALSE)</f>
        <v>0</v>
      </c>
      <c r="F33" s="123">
        <f>VLOOKUP(A33,PrivateInternationalFinance!$A$5:$G$234,2,FALSE)</f>
        <v>4513.5756417907614</v>
      </c>
      <c r="G33" s="123">
        <f t="shared" si="0"/>
        <v>27804.913422371672</v>
      </c>
      <c r="H33" s="123"/>
      <c r="I33" s="123" t="str">
        <f t="shared" si="2"/>
        <v>..</v>
      </c>
      <c r="J33" s="123" t="str">
        <f t="shared" si="3"/>
        <v>High income: OECD</v>
      </c>
      <c r="K33" s="123"/>
      <c r="L33" s="123" t="str">
        <f t="shared" si="4"/>
        <v/>
      </c>
      <c r="M33" s="123" t="str">
        <f t="shared" si="5"/>
        <v/>
      </c>
      <c r="N33" s="123" t="str">
        <f t="shared" si="6"/>
        <v/>
      </c>
      <c r="O33" s="123"/>
      <c r="P33" s="123"/>
      <c r="Q33" s="123" t="str">
        <f t="shared" si="7"/>
        <v/>
      </c>
      <c r="S33" s="108" t="s">
        <v>18</v>
      </c>
      <c r="T33" s="108">
        <v>0</v>
      </c>
      <c r="U33" s="108" t="s">
        <v>354</v>
      </c>
      <c r="V33" s="108" t="s">
        <v>354</v>
      </c>
      <c r="W33" s="108" t="s">
        <v>354</v>
      </c>
      <c r="X33" s="108" t="s">
        <v>354</v>
      </c>
      <c r="Y33" s="108" t="str">
        <f>VLOOKUP(A33,'List of economies'!$F$7:$I$220,4,FALSE)</f>
        <v>..</v>
      </c>
      <c r="Z33" s="148">
        <v>111013179877.02132</v>
      </c>
      <c r="AA33" s="149">
        <f t="shared" si="8"/>
        <v>0.21082355740374631</v>
      </c>
      <c r="AB33" s="149">
        <f t="shared" si="8"/>
        <v>-1.0165974879715119E-3</v>
      </c>
      <c r="AC33" s="149">
        <f t="shared" si="8"/>
        <v>0</v>
      </c>
      <c r="AD33" s="149">
        <f t="shared" si="8"/>
        <v>4.0658015983244783E-2</v>
      </c>
    </row>
    <row r="34" spans="1:30" x14ac:dyDescent="0.2">
      <c r="A34" s="123" t="s">
        <v>53</v>
      </c>
      <c r="B34" s="123">
        <v>12340</v>
      </c>
      <c r="C34" s="123">
        <f>VLOOKUP(A34,PublicDomesticFinance!$A$4:$F$233,2,FALSE)</f>
        <v>67904.12493564238</v>
      </c>
      <c r="D34" s="123">
        <f>VLOOKUP(A34,PublicInternationalFinance!$A$5:$U$234,16,FALSE)</f>
        <v>-324.04700910850505</v>
      </c>
      <c r="E34" s="123">
        <f>VLOOKUP(A34,PrivateDomesticFinance!$A$5:$B$234,2,FALSE)</f>
        <v>0</v>
      </c>
      <c r="F34" s="123">
        <f>VLOOKUP(A34,PrivateInternationalFinance!$A$5:$G$234,2,FALSE)</f>
        <v>6888.0702114277674</v>
      </c>
      <c r="G34" s="123">
        <f t="shared" si="0"/>
        <v>74468.148137961645</v>
      </c>
      <c r="H34" s="123"/>
      <c r="I34" s="123" t="str">
        <f t="shared" si="2"/>
        <v>..</v>
      </c>
      <c r="J34" s="123" t="str">
        <f t="shared" si="3"/>
        <v>High income: OECD</v>
      </c>
      <c r="K34" s="123"/>
      <c r="L34" s="123" t="str">
        <f t="shared" si="4"/>
        <v/>
      </c>
      <c r="M34" s="123" t="str">
        <f t="shared" si="5"/>
        <v/>
      </c>
      <c r="N34" s="123" t="str">
        <f t="shared" si="6"/>
        <v/>
      </c>
      <c r="O34" s="123"/>
      <c r="P34" s="123"/>
      <c r="Q34" s="123" t="str">
        <f t="shared" si="7"/>
        <v/>
      </c>
      <c r="S34" s="108" t="s">
        <v>18</v>
      </c>
      <c r="T34" s="108">
        <v>0</v>
      </c>
      <c r="U34" s="108" t="s">
        <v>354</v>
      </c>
      <c r="V34" s="108" t="s">
        <v>354</v>
      </c>
      <c r="W34" s="108" t="s">
        <v>354</v>
      </c>
      <c r="X34" s="108" t="s">
        <v>354</v>
      </c>
      <c r="Y34" s="108" t="str">
        <f>VLOOKUP(A34,'List of economies'!$F$7:$I$220,4,FALSE)</f>
        <v>..</v>
      </c>
      <c r="Z34" s="148">
        <v>400269017271.00787</v>
      </c>
      <c r="AA34" s="149">
        <f t="shared" si="8"/>
        <v>0.16964621793264334</v>
      </c>
      <c r="AB34" s="149">
        <f t="shared" si="8"/>
        <v>-8.0957304993982187E-4</v>
      </c>
      <c r="AC34" s="149">
        <f t="shared" si="8"/>
        <v>0</v>
      </c>
      <c r="AD34" s="149">
        <f t="shared" si="8"/>
        <v>1.7208602000699198E-2</v>
      </c>
    </row>
    <row r="35" spans="1:30" x14ac:dyDescent="0.2">
      <c r="A35" s="123" t="s">
        <v>54</v>
      </c>
      <c r="B35" s="123">
        <v>0</v>
      </c>
      <c r="C35" s="123">
        <f>VLOOKUP(A35,PublicDomesticFinance!$A$4:$F$233,2,FALSE)</f>
        <v>0</v>
      </c>
      <c r="D35" s="123">
        <f>VLOOKUP(A35,PublicInternationalFinance!$A$5:$U$234,16,FALSE)</f>
        <v>0</v>
      </c>
      <c r="E35" s="123">
        <f>VLOOKUP(A35,PrivateDomesticFinance!$A$5:$B$234,2,FALSE)</f>
        <v>0</v>
      </c>
      <c r="F35" s="123">
        <f>VLOOKUP(A35,PrivateInternationalFinance!$A$5:$G$234,2,FALSE)</f>
        <v>0</v>
      </c>
      <c r="G35" s="123">
        <f t="shared" si="0"/>
        <v>0</v>
      </c>
      <c r="H35" s="123"/>
      <c r="I35" s="123" t="str">
        <f t="shared" si="2"/>
        <v>..</v>
      </c>
      <c r="J35" s="123" t="str">
        <f t="shared" si="3"/>
        <v>High income: nonOECD</v>
      </c>
      <c r="K35" s="123"/>
      <c r="L35" s="123" t="str">
        <f t="shared" si="4"/>
        <v/>
      </c>
      <c r="M35" s="123" t="str">
        <f t="shared" si="5"/>
        <v/>
      </c>
      <c r="N35" s="123" t="str">
        <f t="shared" si="6"/>
        <v/>
      </c>
      <c r="O35" s="123"/>
      <c r="P35" s="123"/>
      <c r="Q35" s="123" t="str">
        <f t="shared" si="7"/>
        <v/>
      </c>
      <c r="S35" s="108" t="s">
        <v>56</v>
      </c>
      <c r="T35" s="108">
        <v>0</v>
      </c>
      <c r="U35" s="108" t="s">
        <v>354</v>
      </c>
      <c r="V35" s="108" t="s">
        <v>354</v>
      </c>
      <c r="W35" s="108" t="s">
        <v>354</v>
      </c>
      <c r="X35" s="108" t="s">
        <v>354</v>
      </c>
      <c r="Y35" s="108" t="str">
        <f>VLOOKUP(A35,'List of economies'!$F$7:$I$220,4,FALSE)</f>
        <v>..</v>
      </c>
      <c r="Z35" s="148" t="s">
        <v>354</v>
      </c>
      <c r="AA35" s="149" t="str">
        <f t="shared" si="8"/>
        <v/>
      </c>
      <c r="AB35" s="149" t="str">
        <f t="shared" si="8"/>
        <v/>
      </c>
      <c r="AC35" s="149" t="str">
        <f t="shared" si="8"/>
        <v/>
      </c>
      <c r="AD35" s="149" t="str">
        <f t="shared" si="8"/>
        <v/>
      </c>
    </row>
    <row r="36" spans="1:30" x14ac:dyDescent="0.2">
      <c r="A36" s="123" t="s">
        <v>57</v>
      </c>
      <c r="B36" s="123">
        <v>0</v>
      </c>
      <c r="C36" s="123">
        <f>VLOOKUP(A36,PublicDomesticFinance!$A$4:$F$233,2,FALSE)</f>
        <v>0</v>
      </c>
      <c r="D36" s="123">
        <f>VLOOKUP(A36,PublicInternationalFinance!$A$5:$U$234,16,FALSE)</f>
        <v>0</v>
      </c>
      <c r="E36" s="123">
        <f>VLOOKUP(A36,PrivateDomesticFinance!$A$5:$B$234,2,FALSE)</f>
        <v>0</v>
      </c>
      <c r="F36" s="123">
        <f>VLOOKUP(A36,PrivateInternationalFinance!$A$5:$G$234,2,FALSE)</f>
        <v>0</v>
      </c>
      <c r="G36" s="123">
        <f t="shared" si="0"/>
        <v>0</v>
      </c>
      <c r="H36" s="123"/>
      <c r="I36" s="123" t="str">
        <f t="shared" si="2"/>
        <v>..</v>
      </c>
      <c r="J36" s="123" t="str">
        <f t="shared" si="3"/>
        <v>High income: nonOECD</v>
      </c>
      <c r="K36" s="123"/>
      <c r="L36" s="123" t="str">
        <f t="shared" si="4"/>
        <v/>
      </c>
      <c r="M36" s="123" t="str">
        <f t="shared" si="5"/>
        <v>SIDS</v>
      </c>
      <c r="N36" s="123" t="str">
        <f t="shared" si="6"/>
        <v/>
      </c>
      <c r="O36" s="123"/>
      <c r="P36" s="123"/>
      <c r="Q36" s="123" t="str">
        <f t="shared" si="7"/>
        <v/>
      </c>
      <c r="S36" s="108" t="s">
        <v>56</v>
      </c>
      <c r="T36" s="108">
        <v>0</v>
      </c>
      <c r="U36" s="108" t="s">
        <v>354</v>
      </c>
      <c r="V36" s="108" t="s">
        <v>12</v>
      </c>
      <c r="W36" s="108" t="s">
        <v>354</v>
      </c>
      <c r="X36" s="108" t="s">
        <v>354</v>
      </c>
      <c r="Y36" s="108" t="str">
        <f>VLOOKUP(A36,'List of economies'!$F$7:$I$220,4,FALSE)</f>
        <v>..</v>
      </c>
      <c r="Z36" s="148" t="s">
        <v>354</v>
      </c>
      <c r="AA36" s="149" t="str">
        <f t="shared" si="8"/>
        <v/>
      </c>
      <c r="AB36" s="149" t="str">
        <f t="shared" si="8"/>
        <v/>
      </c>
      <c r="AC36" s="149" t="str">
        <f t="shared" si="8"/>
        <v/>
      </c>
      <c r="AD36" s="149" t="str">
        <f t="shared" si="8"/>
        <v/>
      </c>
    </row>
    <row r="37" spans="1:30" x14ac:dyDescent="0.2">
      <c r="A37" s="123" t="s">
        <v>59</v>
      </c>
      <c r="B37" s="123">
        <v>0</v>
      </c>
      <c r="C37" s="123">
        <f>VLOOKUP(A37,PublicDomesticFinance!$A$4:$F$233,2,FALSE)</f>
        <v>0</v>
      </c>
      <c r="D37" s="123">
        <f>VLOOKUP(A37,PublicInternationalFinance!$A$5:$U$234,16,FALSE)</f>
        <v>0</v>
      </c>
      <c r="E37" s="123">
        <f>VLOOKUP(A37,PrivateDomesticFinance!$A$5:$B$234,2,FALSE)</f>
        <v>0</v>
      </c>
      <c r="F37" s="123">
        <f>VLOOKUP(A37,PrivateInternationalFinance!$A$5:$G$234,2,FALSE)</f>
        <v>0</v>
      </c>
      <c r="G37" s="123">
        <f t="shared" si="0"/>
        <v>0</v>
      </c>
      <c r="H37" s="123"/>
      <c r="I37" s="123" t="str">
        <f t="shared" si="2"/>
        <v>..</v>
      </c>
      <c r="J37" s="123" t="str">
        <f t="shared" si="3"/>
        <v>High income: nonOECD</v>
      </c>
      <c r="K37" s="123"/>
      <c r="L37" s="123" t="str">
        <f t="shared" si="4"/>
        <v/>
      </c>
      <c r="M37" s="123" t="str">
        <f t="shared" si="5"/>
        <v>SIDS</v>
      </c>
      <c r="N37" s="123" t="str">
        <f t="shared" si="6"/>
        <v/>
      </c>
      <c r="O37" s="123"/>
      <c r="P37" s="123"/>
      <c r="Q37" s="123" t="str">
        <f t="shared" si="7"/>
        <v/>
      </c>
      <c r="S37" s="108" t="s">
        <v>56</v>
      </c>
      <c r="T37" s="108">
        <v>0</v>
      </c>
      <c r="U37" s="108" t="s">
        <v>354</v>
      </c>
      <c r="V37" s="108" t="s">
        <v>12</v>
      </c>
      <c r="W37" s="108" t="s">
        <v>354</v>
      </c>
      <c r="X37" s="108" t="s">
        <v>354</v>
      </c>
      <c r="Y37" s="108" t="str">
        <f>VLOOKUP(A37,'List of economies'!$F$7:$I$220,4,FALSE)</f>
        <v>..</v>
      </c>
      <c r="Z37" s="148" t="s">
        <v>354</v>
      </c>
      <c r="AA37" s="149" t="str">
        <f t="shared" si="8"/>
        <v/>
      </c>
      <c r="AB37" s="149" t="str">
        <f t="shared" si="8"/>
        <v/>
      </c>
      <c r="AC37" s="149" t="str">
        <f t="shared" si="8"/>
        <v/>
      </c>
      <c r="AD37" s="149" t="str">
        <f t="shared" si="8"/>
        <v/>
      </c>
    </row>
    <row r="38" spans="1:30" x14ac:dyDescent="0.2">
      <c r="A38" s="123" t="s">
        <v>61</v>
      </c>
      <c r="B38" s="123">
        <v>0</v>
      </c>
      <c r="C38" s="123">
        <f>VLOOKUP(A38,PublicDomesticFinance!$A$4:$F$233,2,FALSE)</f>
        <v>0</v>
      </c>
      <c r="D38" s="123">
        <f>VLOOKUP(A38,PublicInternationalFinance!$A$5:$U$234,16,FALSE)</f>
        <v>0</v>
      </c>
      <c r="E38" s="123">
        <f>VLOOKUP(A38,PrivateDomesticFinance!$A$5:$B$234,2,FALSE)</f>
        <v>0</v>
      </c>
      <c r="F38" s="123">
        <f>VLOOKUP(A38,PrivateInternationalFinance!$A$5:$G$234,2,FALSE)</f>
        <v>0</v>
      </c>
      <c r="G38" s="123">
        <f t="shared" si="0"/>
        <v>0</v>
      </c>
      <c r="H38" s="123"/>
      <c r="I38" s="123" t="str">
        <f t="shared" si="2"/>
        <v>..</v>
      </c>
      <c r="J38" s="123" t="str">
        <f t="shared" si="3"/>
        <v>High income: nonOECD</v>
      </c>
      <c r="K38" s="123"/>
      <c r="L38" s="123" t="str">
        <f t="shared" si="4"/>
        <v/>
      </c>
      <c r="M38" s="123" t="str">
        <f t="shared" si="5"/>
        <v>SIDS</v>
      </c>
      <c r="N38" s="123" t="str">
        <f t="shared" si="6"/>
        <v/>
      </c>
      <c r="O38" s="123"/>
      <c r="P38" s="123"/>
      <c r="Q38" s="123" t="str">
        <f t="shared" si="7"/>
        <v/>
      </c>
      <c r="S38" s="108" t="s">
        <v>56</v>
      </c>
      <c r="T38" s="108">
        <v>0</v>
      </c>
      <c r="U38" s="108" t="s">
        <v>354</v>
      </c>
      <c r="V38" s="108" t="s">
        <v>12</v>
      </c>
      <c r="W38" s="108" t="s">
        <v>354</v>
      </c>
      <c r="X38" s="108" t="s">
        <v>354</v>
      </c>
      <c r="Y38" s="108" t="str">
        <f>VLOOKUP(A38,'List of economies'!$F$7:$I$220,4,FALSE)</f>
        <v>..</v>
      </c>
      <c r="Z38" s="148" t="s">
        <v>354</v>
      </c>
      <c r="AA38" s="149" t="str">
        <f t="shared" si="8"/>
        <v/>
      </c>
      <c r="AB38" s="149" t="str">
        <f t="shared" si="8"/>
        <v/>
      </c>
      <c r="AC38" s="149" t="str">
        <f t="shared" si="8"/>
        <v/>
      </c>
      <c r="AD38" s="149" t="str">
        <f t="shared" si="8"/>
        <v/>
      </c>
    </row>
    <row r="39" spans="1:30" x14ac:dyDescent="0.2">
      <c r="A39" s="123" t="s">
        <v>62</v>
      </c>
      <c r="B39" s="123">
        <v>0</v>
      </c>
      <c r="C39" s="123">
        <f>VLOOKUP(A39,PublicDomesticFinance!$A$4:$F$233,2,FALSE)</f>
        <v>0</v>
      </c>
      <c r="D39" s="123">
        <f>VLOOKUP(A39,PublicInternationalFinance!$A$5:$U$234,16,FALSE)</f>
        <v>0</v>
      </c>
      <c r="E39" s="123">
        <f>VLOOKUP(A39,PrivateDomesticFinance!$A$5:$B$234,2,FALSE)</f>
        <v>0</v>
      </c>
      <c r="F39" s="123">
        <f>VLOOKUP(A39,PrivateInternationalFinance!$A$5:$G$234,2,FALSE)</f>
        <v>0</v>
      </c>
      <c r="G39" s="123">
        <f t="shared" si="0"/>
        <v>0</v>
      </c>
      <c r="H39" s="123"/>
      <c r="I39" s="123" t="str">
        <f t="shared" si="2"/>
        <v>..</v>
      </c>
      <c r="J39" s="123" t="str">
        <f t="shared" si="3"/>
        <v>High income: nonOECD</v>
      </c>
      <c r="K39" s="123"/>
      <c r="L39" s="123" t="str">
        <f t="shared" si="4"/>
        <v/>
      </c>
      <c r="M39" s="123" t="str">
        <f t="shared" si="5"/>
        <v>SIDS</v>
      </c>
      <c r="N39" s="123" t="str">
        <f t="shared" si="6"/>
        <v/>
      </c>
      <c r="O39" s="123"/>
      <c r="P39" s="123"/>
      <c r="Q39" s="123" t="str">
        <f t="shared" si="7"/>
        <v/>
      </c>
      <c r="S39" s="108" t="s">
        <v>56</v>
      </c>
      <c r="T39" s="108">
        <v>0</v>
      </c>
      <c r="U39" s="108" t="s">
        <v>354</v>
      </c>
      <c r="V39" s="108" t="s">
        <v>12</v>
      </c>
      <c r="W39" s="108" t="s">
        <v>354</v>
      </c>
      <c r="X39" s="108" t="s">
        <v>354</v>
      </c>
      <c r="Y39" s="108" t="str">
        <f>VLOOKUP(A39,'List of economies'!$F$7:$I$220,4,FALSE)</f>
        <v>..</v>
      </c>
      <c r="Z39" s="148" t="s">
        <v>354</v>
      </c>
      <c r="AA39" s="149" t="str">
        <f t="shared" si="8"/>
        <v/>
      </c>
      <c r="AB39" s="149" t="str">
        <f t="shared" si="8"/>
        <v/>
      </c>
      <c r="AC39" s="149" t="str">
        <f t="shared" si="8"/>
        <v/>
      </c>
      <c r="AD39" s="149" t="str">
        <f t="shared" si="8"/>
        <v/>
      </c>
    </row>
    <row r="40" spans="1:30" x14ac:dyDescent="0.2">
      <c r="A40" s="123" t="s">
        <v>63</v>
      </c>
      <c r="B40" s="123">
        <v>0</v>
      </c>
      <c r="C40" s="123">
        <f>VLOOKUP(A40,PublicDomesticFinance!$A$4:$F$233,2,FALSE)</f>
        <v>0</v>
      </c>
      <c r="D40" s="123">
        <f>VLOOKUP(A40,PublicInternationalFinance!$A$5:$U$234,16,FALSE)</f>
        <v>0</v>
      </c>
      <c r="E40" s="123">
        <f>VLOOKUP(A40,PrivateDomesticFinance!$A$5:$B$234,2,FALSE)</f>
        <v>0</v>
      </c>
      <c r="F40" s="123">
        <f>VLOOKUP(A40,PrivateInternationalFinance!$A$5:$G$234,2,FALSE)</f>
        <v>0</v>
      </c>
      <c r="G40" s="123">
        <f t="shared" si="0"/>
        <v>0</v>
      </c>
      <c r="H40" s="123"/>
      <c r="I40" s="123" t="str">
        <f t="shared" si="2"/>
        <v>..</v>
      </c>
      <c r="J40" s="123" t="str">
        <f t="shared" si="3"/>
        <v>High income: nonOECD</v>
      </c>
      <c r="K40" s="123"/>
      <c r="L40" s="123" t="str">
        <f t="shared" si="4"/>
        <v/>
      </c>
      <c r="M40" s="123" t="str">
        <f t="shared" si="5"/>
        <v/>
      </c>
      <c r="N40" s="123" t="str">
        <f t="shared" si="6"/>
        <v/>
      </c>
      <c r="O40" s="123"/>
      <c r="P40" s="123"/>
      <c r="Q40" s="123" t="str">
        <f t="shared" si="7"/>
        <v/>
      </c>
      <c r="S40" s="108" t="s">
        <v>56</v>
      </c>
      <c r="T40" s="108">
        <v>0</v>
      </c>
      <c r="U40" s="108" t="s">
        <v>354</v>
      </c>
      <c r="V40" s="108" t="s">
        <v>354</v>
      </c>
      <c r="W40" s="108" t="s">
        <v>354</v>
      </c>
      <c r="X40" s="108" t="s">
        <v>354</v>
      </c>
      <c r="Y40" s="108" t="str">
        <f>VLOOKUP(A40,'List of economies'!$F$7:$I$220,4,FALSE)</f>
        <v>..</v>
      </c>
      <c r="Z40" s="148" t="s">
        <v>354</v>
      </c>
      <c r="AA40" s="149" t="str">
        <f t="shared" si="8"/>
        <v/>
      </c>
      <c r="AB40" s="149" t="str">
        <f t="shared" si="8"/>
        <v/>
      </c>
      <c r="AC40" s="149" t="str">
        <f t="shared" si="8"/>
        <v/>
      </c>
      <c r="AD40" s="149" t="str">
        <f t="shared" si="8"/>
        <v/>
      </c>
    </row>
    <row r="41" spans="1:30" x14ac:dyDescent="0.2">
      <c r="A41" s="123" t="s">
        <v>64</v>
      </c>
      <c r="B41" s="123">
        <v>0</v>
      </c>
      <c r="C41" s="123">
        <f>VLOOKUP(A41,PublicDomesticFinance!$A$4:$F$233,2,FALSE)</f>
        <v>0</v>
      </c>
      <c r="D41" s="123">
        <f>VLOOKUP(A41,PublicInternationalFinance!$A$5:$U$234,16,FALSE)</f>
        <v>0</v>
      </c>
      <c r="E41" s="123">
        <f>VLOOKUP(A41,PrivateDomesticFinance!$A$5:$B$234,2,FALSE)</f>
        <v>0</v>
      </c>
      <c r="F41" s="123">
        <f>VLOOKUP(A41,PrivateInternationalFinance!$A$5:$G$234,2,FALSE)</f>
        <v>0</v>
      </c>
      <c r="G41" s="123">
        <f t="shared" si="0"/>
        <v>0</v>
      </c>
      <c r="H41" s="123"/>
      <c r="I41" s="123" t="str">
        <f t="shared" si="2"/>
        <v>..</v>
      </c>
      <c r="J41" s="123" t="str">
        <f t="shared" si="3"/>
        <v>High income: nonOECD</v>
      </c>
      <c r="K41" s="123"/>
      <c r="L41" s="123" t="str">
        <f t="shared" si="4"/>
        <v/>
      </c>
      <c r="M41" s="123" t="str">
        <f t="shared" si="5"/>
        <v/>
      </c>
      <c r="N41" s="123" t="str">
        <f t="shared" si="6"/>
        <v/>
      </c>
      <c r="O41" s="123"/>
      <c r="P41" s="123"/>
      <c r="Q41" s="123" t="str">
        <f t="shared" si="7"/>
        <v/>
      </c>
      <c r="S41" s="108" t="s">
        <v>56</v>
      </c>
      <c r="T41" s="108">
        <v>0</v>
      </c>
      <c r="U41" s="108" t="s">
        <v>354</v>
      </c>
      <c r="V41" s="108" t="s">
        <v>354</v>
      </c>
      <c r="W41" s="108" t="s">
        <v>354</v>
      </c>
      <c r="X41" s="108" t="s">
        <v>354</v>
      </c>
      <c r="Y41" s="108" t="str">
        <f>VLOOKUP(A41,'List of economies'!$F$7:$I$220,4,FALSE)</f>
        <v>..</v>
      </c>
      <c r="Z41" s="148" t="s">
        <v>354</v>
      </c>
      <c r="AA41" s="149" t="str">
        <f t="shared" si="8"/>
        <v/>
      </c>
      <c r="AB41" s="149" t="str">
        <f t="shared" si="8"/>
        <v/>
      </c>
      <c r="AC41" s="149" t="str">
        <f t="shared" si="8"/>
        <v/>
      </c>
      <c r="AD41" s="149" t="str">
        <f t="shared" si="8"/>
        <v/>
      </c>
    </row>
    <row r="42" spans="1:30" x14ac:dyDescent="0.2">
      <c r="A42" s="123" t="s">
        <v>65</v>
      </c>
      <c r="B42" s="123">
        <v>0</v>
      </c>
      <c r="C42" s="123">
        <f>VLOOKUP(A42,PublicDomesticFinance!$A$4:$F$233,2,FALSE)</f>
        <v>0</v>
      </c>
      <c r="D42" s="123">
        <f>VLOOKUP(A42,PublicInternationalFinance!$A$5:$U$234,16,FALSE)</f>
        <v>0</v>
      </c>
      <c r="E42" s="123">
        <f>VLOOKUP(A42,PrivateDomesticFinance!$A$5:$B$234,2,FALSE)</f>
        <v>0</v>
      </c>
      <c r="F42" s="123">
        <f>VLOOKUP(A42,PrivateInternationalFinance!$A$5:$G$234,2,FALSE)</f>
        <v>0</v>
      </c>
      <c r="G42" s="123">
        <f t="shared" si="0"/>
        <v>0</v>
      </c>
      <c r="H42" s="123"/>
      <c r="I42" s="123" t="str">
        <f t="shared" si="2"/>
        <v>..</v>
      </c>
      <c r="J42" s="123" t="str">
        <f t="shared" si="3"/>
        <v>High income: nonOECD</v>
      </c>
      <c r="K42" s="123"/>
      <c r="L42" s="123" t="str">
        <f t="shared" si="4"/>
        <v/>
      </c>
      <c r="M42" s="123" t="str">
        <f t="shared" si="5"/>
        <v/>
      </c>
      <c r="N42" s="123" t="str">
        <f t="shared" si="6"/>
        <v/>
      </c>
      <c r="O42" s="123"/>
      <c r="P42" s="123"/>
      <c r="Q42" s="123" t="str">
        <f t="shared" si="7"/>
        <v/>
      </c>
      <c r="S42" s="108" t="s">
        <v>56</v>
      </c>
      <c r="T42" s="108">
        <v>0</v>
      </c>
      <c r="U42" s="108" t="s">
        <v>354</v>
      </c>
      <c r="V42" s="108" t="s">
        <v>354</v>
      </c>
      <c r="W42" s="108" t="s">
        <v>354</v>
      </c>
      <c r="X42" s="108" t="s">
        <v>354</v>
      </c>
      <c r="Y42" s="108" t="str">
        <f>VLOOKUP(A42,'List of economies'!$F$7:$I$220,4,FALSE)</f>
        <v>..</v>
      </c>
      <c r="Z42" s="148" t="s">
        <v>354</v>
      </c>
      <c r="AA42" s="149" t="str">
        <f t="shared" si="8"/>
        <v/>
      </c>
      <c r="AB42" s="149" t="str">
        <f t="shared" si="8"/>
        <v/>
      </c>
      <c r="AC42" s="149" t="str">
        <f t="shared" si="8"/>
        <v/>
      </c>
      <c r="AD42" s="149" t="str">
        <f t="shared" si="8"/>
        <v/>
      </c>
    </row>
    <row r="43" spans="1:30" x14ac:dyDescent="0.2">
      <c r="A43" s="123" t="s">
        <v>66</v>
      </c>
      <c r="B43" s="123">
        <v>0</v>
      </c>
      <c r="C43" s="123">
        <f>VLOOKUP(A43,PublicDomesticFinance!$A$4:$F$233,2,FALSE)</f>
        <v>0</v>
      </c>
      <c r="D43" s="123">
        <f>VLOOKUP(A43,PublicInternationalFinance!$A$5:$U$234,16,FALSE)</f>
        <v>0</v>
      </c>
      <c r="E43" s="123">
        <f>VLOOKUP(A43,PrivateDomesticFinance!$A$5:$B$234,2,FALSE)</f>
        <v>0</v>
      </c>
      <c r="F43" s="123">
        <f>VLOOKUP(A43,PrivateInternationalFinance!$A$5:$G$234,2,FALSE)</f>
        <v>0</v>
      </c>
      <c r="G43" s="123">
        <f t="shared" si="0"/>
        <v>0</v>
      </c>
      <c r="H43" s="123"/>
      <c r="I43" s="123" t="str">
        <f t="shared" si="2"/>
        <v>..</v>
      </c>
      <c r="J43" s="123" t="str">
        <f t="shared" si="3"/>
        <v>High income: nonOECD</v>
      </c>
      <c r="K43" s="123"/>
      <c r="L43" s="123" t="str">
        <f t="shared" si="4"/>
        <v/>
      </c>
      <c r="M43" s="123" t="str">
        <f t="shared" si="5"/>
        <v>SIDS</v>
      </c>
      <c r="N43" s="123" t="str">
        <f t="shared" si="6"/>
        <v/>
      </c>
      <c r="O43" s="123"/>
      <c r="P43" s="123"/>
      <c r="Q43" s="123" t="str">
        <f t="shared" si="7"/>
        <v/>
      </c>
      <c r="S43" s="108" t="s">
        <v>56</v>
      </c>
      <c r="T43" s="108">
        <v>0</v>
      </c>
      <c r="U43" s="108" t="s">
        <v>354</v>
      </c>
      <c r="V43" s="108" t="s">
        <v>12</v>
      </c>
      <c r="W43" s="108" t="s">
        <v>354</v>
      </c>
      <c r="X43" s="108" t="s">
        <v>354</v>
      </c>
      <c r="Y43" s="108" t="str">
        <f>VLOOKUP(A43,'List of economies'!$F$7:$I$220,4,FALSE)</f>
        <v>..</v>
      </c>
      <c r="Z43" s="148" t="s">
        <v>354</v>
      </c>
      <c r="AA43" s="149" t="str">
        <f t="shared" si="8"/>
        <v/>
      </c>
      <c r="AB43" s="149" t="str">
        <f t="shared" si="8"/>
        <v/>
      </c>
      <c r="AC43" s="149" t="str">
        <f t="shared" si="8"/>
        <v/>
      </c>
      <c r="AD43" s="149" t="str">
        <f t="shared" si="8"/>
        <v/>
      </c>
    </row>
    <row r="44" spans="1:30" x14ac:dyDescent="0.2">
      <c r="A44" s="123" t="s">
        <v>67</v>
      </c>
      <c r="B44" s="123">
        <v>0</v>
      </c>
      <c r="C44" s="123">
        <f>VLOOKUP(A44,PublicDomesticFinance!$A$4:$F$233,2,FALSE)</f>
        <v>0</v>
      </c>
      <c r="D44" s="123">
        <f>VLOOKUP(A44,PublicInternationalFinance!$A$5:$U$234,16,FALSE)</f>
        <v>0</v>
      </c>
      <c r="E44" s="123">
        <f>VLOOKUP(A44,PrivateDomesticFinance!$A$5:$B$234,2,FALSE)</f>
        <v>0</v>
      </c>
      <c r="F44" s="123">
        <f>VLOOKUP(A44,PrivateInternationalFinance!$A$5:$G$234,2,FALSE)</f>
        <v>0</v>
      </c>
      <c r="G44" s="123">
        <f t="shared" si="0"/>
        <v>0</v>
      </c>
      <c r="H44" s="123"/>
      <c r="I44" s="123" t="str">
        <f t="shared" si="2"/>
        <v>..</v>
      </c>
      <c r="J44" s="123" t="str">
        <f t="shared" si="3"/>
        <v>High income: nonOECD</v>
      </c>
      <c r="K44" s="123"/>
      <c r="L44" s="123" t="str">
        <f t="shared" si="4"/>
        <v/>
      </c>
      <c r="M44" s="123" t="str">
        <f t="shared" si="5"/>
        <v/>
      </c>
      <c r="N44" s="123" t="str">
        <f t="shared" si="6"/>
        <v/>
      </c>
      <c r="O44" s="123"/>
      <c r="P44" s="123"/>
      <c r="Q44" s="123" t="str">
        <f t="shared" si="7"/>
        <v/>
      </c>
      <c r="S44" s="108" t="s">
        <v>56</v>
      </c>
      <c r="T44" s="108">
        <v>0</v>
      </c>
      <c r="U44" s="108" t="s">
        <v>354</v>
      </c>
      <c r="V44" s="108" t="s">
        <v>354</v>
      </c>
      <c r="W44" s="108" t="s">
        <v>354</v>
      </c>
      <c r="X44" s="108" t="s">
        <v>354</v>
      </c>
      <c r="Y44" s="108" t="str">
        <f>VLOOKUP(A44,'List of economies'!$F$7:$I$220,4,FALSE)</f>
        <v>..</v>
      </c>
      <c r="Z44" s="148" t="s">
        <v>354</v>
      </c>
      <c r="AA44" s="149" t="str">
        <f t="shared" si="8"/>
        <v/>
      </c>
      <c r="AB44" s="149" t="str">
        <f t="shared" si="8"/>
        <v/>
      </c>
      <c r="AC44" s="149" t="str">
        <f t="shared" si="8"/>
        <v/>
      </c>
      <c r="AD44" s="149" t="str">
        <f t="shared" si="8"/>
        <v/>
      </c>
    </row>
    <row r="45" spans="1:30" x14ac:dyDescent="0.2">
      <c r="A45" s="123" t="s">
        <v>69</v>
      </c>
      <c r="B45" s="123">
        <v>0</v>
      </c>
      <c r="C45" s="123">
        <f>VLOOKUP(A45,PublicDomesticFinance!$A$4:$F$233,2,FALSE)</f>
        <v>0</v>
      </c>
      <c r="D45" s="123">
        <f>VLOOKUP(A45,PublicInternationalFinance!$A$5:$U$234,16,FALSE)</f>
        <v>0</v>
      </c>
      <c r="E45" s="123">
        <f>VLOOKUP(A45,PrivateDomesticFinance!$A$5:$B$234,2,FALSE)</f>
        <v>0</v>
      </c>
      <c r="F45" s="123">
        <f>VLOOKUP(A45,PrivateInternationalFinance!$A$5:$G$234,2,FALSE)</f>
        <v>5.3334520784908701</v>
      </c>
      <c r="G45" s="123">
        <f t="shared" si="0"/>
        <v>5.3334520784908701</v>
      </c>
      <c r="H45" s="123"/>
      <c r="I45" s="123" t="str">
        <f t="shared" si="2"/>
        <v>..</v>
      </c>
      <c r="J45" s="123" t="str">
        <f t="shared" si="3"/>
        <v>High income: nonOECD</v>
      </c>
      <c r="K45" s="123"/>
      <c r="L45" s="123" t="str">
        <f t="shared" si="4"/>
        <v/>
      </c>
      <c r="M45" s="123" t="str">
        <f t="shared" si="5"/>
        <v>SIDS</v>
      </c>
      <c r="N45" s="123" t="str">
        <f t="shared" si="6"/>
        <v/>
      </c>
      <c r="O45" s="123"/>
      <c r="P45" s="123"/>
      <c r="Q45" s="123" t="str">
        <f t="shared" si="7"/>
        <v/>
      </c>
      <c r="S45" s="108" t="s">
        <v>56</v>
      </c>
      <c r="T45" s="108">
        <v>0</v>
      </c>
      <c r="U45" s="108" t="s">
        <v>354</v>
      </c>
      <c r="V45" s="108" t="s">
        <v>12</v>
      </c>
      <c r="W45" s="108" t="s">
        <v>354</v>
      </c>
      <c r="X45" s="108" t="s">
        <v>354</v>
      </c>
      <c r="Y45" s="108" t="str">
        <f>VLOOKUP(A45,'List of economies'!$F$7:$I$220,4,FALSE)</f>
        <v>..</v>
      </c>
      <c r="Z45" s="148" t="s">
        <v>354</v>
      </c>
      <c r="AA45" s="149" t="str">
        <f t="shared" si="8"/>
        <v/>
      </c>
      <c r="AB45" s="149" t="str">
        <f t="shared" si="8"/>
        <v/>
      </c>
      <c r="AC45" s="149" t="str">
        <f t="shared" si="8"/>
        <v/>
      </c>
      <c r="AD45" s="149" t="str">
        <f t="shared" si="8"/>
        <v/>
      </c>
    </row>
    <row r="46" spans="1:30" x14ac:dyDescent="0.2">
      <c r="A46" s="123" t="s">
        <v>298</v>
      </c>
      <c r="B46" s="123">
        <v>0</v>
      </c>
      <c r="C46" s="123">
        <f>VLOOKUP(A46,PublicDomesticFinance!$A$4:$F$233,2,FALSE)</f>
        <v>0</v>
      </c>
      <c r="D46" s="123">
        <f>VLOOKUP(A46,PublicInternationalFinance!$A$5:$U$234,16,FALSE)</f>
        <v>0</v>
      </c>
      <c r="E46" s="123">
        <f>VLOOKUP(A46,PrivateDomesticFinance!$A$5:$B$234,2,FALSE)</f>
        <v>0</v>
      </c>
      <c r="F46" s="123">
        <f>VLOOKUP(A46,PrivateInternationalFinance!$A$5:$G$234,2,FALSE)</f>
        <v>0</v>
      </c>
      <c r="G46" s="123">
        <f>SUM(C46:F46)</f>
        <v>0</v>
      </c>
      <c r="H46" s="123"/>
      <c r="I46" s="123" t="str">
        <f t="shared" si="2"/>
        <v>..</v>
      </c>
      <c r="J46" s="123" t="str">
        <f t="shared" si="3"/>
        <v>High income: nonOECD</v>
      </c>
      <c r="K46" s="123"/>
      <c r="L46" s="123" t="str">
        <f t="shared" si="4"/>
        <v/>
      </c>
      <c r="M46" s="123" t="str">
        <f t="shared" si="5"/>
        <v/>
      </c>
      <c r="N46" s="123" t="str">
        <f t="shared" si="6"/>
        <v/>
      </c>
      <c r="O46" s="123"/>
      <c r="P46" s="123"/>
      <c r="Q46" s="123" t="str">
        <f t="shared" si="7"/>
        <v/>
      </c>
      <c r="S46" s="108" t="s">
        <v>56</v>
      </c>
      <c r="T46" s="108">
        <v>0</v>
      </c>
      <c r="U46" s="108" t="s">
        <v>354</v>
      </c>
      <c r="V46" s="108" t="s">
        <v>354</v>
      </c>
      <c r="W46" s="108" t="s">
        <v>354</v>
      </c>
      <c r="X46" s="108" t="s">
        <v>354</v>
      </c>
      <c r="Y46" s="108" t="str">
        <f>VLOOKUP(A46,'List of economies'!$F$7:$I$220,4,FALSE)</f>
        <v>..</v>
      </c>
      <c r="Z46" s="148" t="s">
        <v>354</v>
      </c>
      <c r="AA46" s="149" t="str">
        <f t="shared" si="8"/>
        <v/>
      </c>
      <c r="AB46" s="149" t="str">
        <f t="shared" si="8"/>
        <v/>
      </c>
      <c r="AC46" s="149" t="str">
        <f t="shared" si="8"/>
        <v/>
      </c>
      <c r="AD46" s="149" t="str">
        <f t="shared" si="8"/>
        <v/>
      </c>
    </row>
    <row r="47" spans="1:30" x14ac:dyDescent="0.2">
      <c r="A47" s="123" t="s">
        <v>72</v>
      </c>
      <c r="B47" s="123">
        <v>105210</v>
      </c>
      <c r="C47" s="123">
        <f>VLOOKUP(A47,PublicDomesticFinance!$A$4:$F$233,2,FALSE)</f>
        <v>0</v>
      </c>
      <c r="D47" s="123">
        <f>VLOOKUP(A47,PublicInternationalFinance!$A$5:$U$234,16,FALSE)</f>
        <v>0</v>
      </c>
      <c r="E47" s="123">
        <f>VLOOKUP(A47,PrivateDomesticFinance!$A$5:$B$234,2,FALSE)</f>
        <v>0</v>
      </c>
      <c r="F47" s="123">
        <f>VLOOKUP(A47,PrivateInternationalFinance!$A$5:$G$234,2,FALSE)</f>
        <v>3263.4361862453484</v>
      </c>
      <c r="G47" s="123">
        <f t="shared" ref="G47:G78" si="9">SUM(C47:F47)</f>
        <v>3263.4361862453484</v>
      </c>
      <c r="H47" s="123"/>
      <c r="I47" s="123" t="str">
        <f t="shared" si="2"/>
        <v>..</v>
      </c>
      <c r="J47" s="123" t="str">
        <f t="shared" si="3"/>
        <v>High income: nonOECD</v>
      </c>
      <c r="K47" s="123"/>
      <c r="L47" s="123" t="str">
        <f t="shared" si="4"/>
        <v/>
      </c>
      <c r="M47" s="123" t="str">
        <f t="shared" si="5"/>
        <v/>
      </c>
      <c r="N47" s="123" t="str">
        <f t="shared" si="6"/>
        <v/>
      </c>
      <c r="O47" s="123"/>
      <c r="P47" s="123"/>
      <c r="Q47" s="123" t="str">
        <f t="shared" si="7"/>
        <v/>
      </c>
      <c r="S47" s="108" t="s">
        <v>56</v>
      </c>
      <c r="T47" s="108">
        <v>0</v>
      </c>
      <c r="U47" s="108" t="s">
        <v>354</v>
      </c>
      <c r="V47" s="108" t="s">
        <v>354</v>
      </c>
      <c r="W47" s="108" t="s">
        <v>354</v>
      </c>
      <c r="X47" s="108" t="s">
        <v>354</v>
      </c>
      <c r="Y47" s="108" t="str">
        <f>VLOOKUP(A47,'List of economies'!$F$7:$I$220,4,FALSE)</f>
        <v>..</v>
      </c>
      <c r="Z47" s="148">
        <v>4808929627.9041481</v>
      </c>
      <c r="AA47" s="149">
        <f t="shared" si="8"/>
        <v>0</v>
      </c>
      <c r="AB47" s="149">
        <f t="shared" si="8"/>
        <v>0</v>
      </c>
      <c r="AC47" s="149">
        <f t="shared" si="8"/>
        <v>0</v>
      </c>
      <c r="AD47" s="149">
        <f t="shared" si="8"/>
        <v>0.67862007530928159</v>
      </c>
    </row>
    <row r="48" spans="1:30" x14ac:dyDescent="0.2">
      <c r="A48" s="123" t="s">
        <v>73</v>
      </c>
      <c r="B48" s="123">
        <v>0</v>
      </c>
      <c r="C48" s="123">
        <f>VLOOKUP(A48,PublicDomesticFinance!$A$4:$F$233,2,FALSE)</f>
        <v>0</v>
      </c>
      <c r="D48" s="123">
        <f>VLOOKUP(A48,PublicInternationalFinance!$A$5:$U$234,16,FALSE)</f>
        <v>0</v>
      </c>
      <c r="E48" s="123">
        <f>VLOOKUP(A48,PrivateDomesticFinance!$A$5:$B$234,2,FALSE)</f>
        <v>0</v>
      </c>
      <c r="F48" s="123">
        <f>VLOOKUP(A48,PrivateInternationalFinance!$A$5:$G$234,2,FALSE)</f>
        <v>0</v>
      </c>
      <c r="G48" s="123">
        <f t="shared" si="9"/>
        <v>0</v>
      </c>
      <c r="H48" s="123"/>
      <c r="I48" s="123" t="str">
        <f t="shared" si="2"/>
        <v>..</v>
      </c>
      <c r="J48" s="123" t="str">
        <f t="shared" si="3"/>
        <v>High income: nonOECD</v>
      </c>
      <c r="K48" s="123"/>
      <c r="L48" s="123" t="str">
        <f t="shared" si="4"/>
        <v/>
      </c>
      <c r="M48" s="123" t="str">
        <f t="shared" si="5"/>
        <v/>
      </c>
      <c r="N48" s="123" t="str">
        <f t="shared" si="6"/>
        <v/>
      </c>
      <c r="O48" s="123"/>
      <c r="P48" s="123"/>
      <c r="Q48" s="123" t="str">
        <f t="shared" si="7"/>
        <v/>
      </c>
      <c r="S48" s="108" t="s">
        <v>56</v>
      </c>
      <c r="T48" s="108">
        <v>0</v>
      </c>
      <c r="U48" s="108" t="s">
        <v>354</v>
      </c>
      <c r="V48" s="108" t="s">
        <v>354</v>
      </c>
      <c r="W48" s="108" t="s">
        <v>354</v>
      </c>
      <c r="X48" s="108" t="s">
        <v>354</v>
      </c>
      <c r="Y48" s="108" t="str">
        <f>VLOOKUP(A48,'List of economies'!$F$7:$I$220,4,FALSE)</f>
        <v>..</v>
      </c>
      <c r="Z48" s="148" t="s">
        <v>354</v>
      </c>
      <c r="AA48" s="149" t="str">
        <f t="shared" si="8"/>
        <v/>
      </c>
      <c r="AB48" s="149" t="str">
        <f t="shared" si="8"/>
        <v/>
      </c>
      <c r="AC48" s="149" t="str">
        <f t="shared" si="8"/>
        <v/>
      </c>
      <c r="AD48" s="149" t="str">
        <f t="shared" si="8"/>
        <v/>
      </c>
    </row>
    <row r="49" spans="1:30" x14ac:dyDescent="0.2">
      <c r="A49" s="123" t="s">
        <v>74</v>
      </c>
      <c r="B49" s="123">
        <v>0</v>
      </c>
      <c r="C49" s="123">
        <f>VLOOKUP(A49,PublicDomesticFinance!$A$4:$F$233,2,FALSE)</f>
        <v>0</v>
      </c>
      <c r="D49" s="123">
        <f>VLOOKUP(A49,PublicInternationalFinance!$A$5:$U$234,16,FALSE)</f>
        <v>0</v>
      </c>
      <c r="E49" s="123">
        <f>VLOOKUP(A49,PrivateDomesticFinance!$A$5:$B$234,2,FALSE)</f>
        <v>0</v>
      </c>
      <c r="F49" s="123">
        <f>VLOOKUP(A49,PrivateInternationalFinance!$A$5:$G$234,2,FALSE)</f>
        <v>0</v>
      </c>
      <c r="G49" s="123">
        <f t="shared" si="9"/>
        <v>0</v>
      </c>
      <c r="H49" s="123"/>
      <c r="I49" s="123" t="str">
        <f t="shared" si="2"/>
        <v>..</v>
      </c>
      <c r="J49" s="123" t="str">
        <f t="shared" si="3"/>
        <v>High income: nonOECD</v>
      </c>
      <c r="K49" s="123"/>
      <c r="L49" s="123" t="str">
        <f t="shared" si="4"/>
        <v/>
      </c>
      <c r="M49" s="123" t="str">
        <f t="shared" si="5"/>
        <v/>
      </c>
      <c r="N49" s="123" t="str">
        <f t="shared" si="6"/>
        <v/>
      </c>
      <c r="O49" s="123"/>
      <c r="P49" s="123"/>
      <c r="Q49" s="123" t="str">
        <f t="shared" si="7"/>
        <v/>
      </c>
      <c r="S49" s="108" t="s">
        <v>56</v>
      </c>
      <c r="T49" s="108">
        <v>0</v>
      </c>
      <c r="U49" s="108" t="s">
        <v>354</v>
      </c>
      <c r="V49" s="108" t="s">
        <v>354</v>
      </c>
      <c r="W49" s="108" t="s">
        <v>354</v>
      </c>
      <c r="X49" s="108" t="s">
        <v>354</v>
      </c>
      <c r="Y49" s="108" t="str">
        <f>VLOOKUP(A49,'List of economies'!$F$7:$I$220,4,FALSE)</f>
        <v>..</v>
      </c>
      <c r="Z49" s="148" t="s">
        <v>354</v>
      </c>
      <c r="AA49" s="149" t="str">
        <f t="shared" si="8"/>
        <v/>
      </c>
      <c r="AB49" s="149" t="str">
        <f t="shared" si="8"/>
        <v/>
      </c>
      <c r="AC49" s="149" t="str">
        <f t="shared" si="8"/>
        <v/>
      </c>
      <c r="AD49" s="149" t="str">
        <f t="shared" si="8"/>
        <v/>
      </c>
    </row>
    <row r="50" spans="1:30" x14ac:dyDescent="0.2">
      <c r="A50" s="123" t="s">
        <v>75</v>
      </c>
      <c r="B50" s="123">
        <v>0</v>
      </c>
      <c r="C50" s="123">
        <f>VLOOKUP(A50,PublicDomesticFinance!$A$4:$F$233,2,FALSE)</f>
        <v>0</v>
      </c>
      <c r="D50" s="123">
        <f>VLOOKUP(A50,PublicInternationalFinance!$A$5:$U$234,16,FALSE)</f>
        <v>0</v>
      </c>
      <c r="E50" s="123">
        <f>VLOOKUP(A50,PrivateDomesticFinance!$A$5:$B$234,2,FALSE)</f>
        <v>0</v>
      </c>
      <c r="F50" s="123">
        <f>VLOOKUP(A50,PrivateInternationalFinance!$A$5:$G$234,2,FALSE)</f>
        <v>0</v>
      </c>
      <c r="G50" s="123">
        <f t="shared" si="9"/>
        <v>0</v>
      </c>
      <c r="H50" s="123"/>
      <c r="I50" s="123" t="str">
        <f t="shared" si="2"/>
        <v>..</v>
      </c>
      <c r="J50" s="123" t="str">
        <f t="shared" si="3"/>
        <v>High income: nonOECD</v>
      </c>
      <c r="K50" s="123"/>
      <c r="L50" s="123" t="str">
        <f t="shared" si="4"/>
        <v/>
      </c>
      <c r="M50" s="123" t="str">
        <f t="shared" si="5"/>
        <v/>
      </c>
      <c r="N50" s="123" t="str">
        <f t="shared" si="6"/>
        <v/>
      </c>
      <c r="O50" s="123"/>
      <c r="P50" s="123"/>
      <c r="Q50" s="123" t="str">
        <f t="shared" si="7"/>
        <v/>
      </c>
      <c r="S50" s="108" t="s">
        <v>56</v>
      </c>
      <c r="T50" s="108">
        <v>0</v>
      </c>
      <c r="U50" s="108" t="s">
        <v>354</v>
      </c>
      <c r="V50" s="108" t="s">
        <v>354</v>
      </c>
      <c r="W50" s="108" t="s">
        <v>354</v>
      </c>
      <c r="X50" s="108" t="s">
        <v>354</v>
      </c>
      <c r="Y50" s="108" t="str">
        <f>VLOOKUP(A50,'List of economies'!$F$7:$I$220,4,FALSE)</f>
        <v>..</v>
      </c>
      <c r="Z50" s="148" t="s">
        <v>354</v>
      </c>
      <c r="AA50" s="149" t="str">
        <f t="shared" si="8"/>
        <v/>
      </c>
      <c r="AB50" s="149" t="str">
        <f t="shared" si="8"/>
        <v/>
      </c>
      <c r="AC50" s="149" t="str">
        <f t="shared" si="8"/>
        <v/>
      </c>
      <c r="AD50" s="149" t="str">
        <f t="shared" si="8"/>
        <v/>
      </c>
    </row>
    <row r="51" spans="1:30" x14ac:dyDescent="0.2">
      <c r="A51" s="123" t="s">
        <v>76</v>
      </c>
      <c r="B51" s="123">
        <v>0</v>
      </c>
      <c r="C51" s="123">
        <f>VLOOKUP(A51,PublicDomesticFinance!$A$4:$F$233,2,FALSE)</f>
        <v>0</v>
      </c>
      <c r="D51" s="123">
        <f>VLOOKUP(A51,PublicInternationalFinance!$A$5:$U$234,16,FALSE)</f>
        <v>0</v>
      </c>
      <c r="E51" s="123">
        <f>VLOOKUP(A51,PrivateDomesticFinance!$A$5:$B$234,2,FALSE)</f>
        <v>0</v>
      </c>
      <c r="F51" s="123">
        <f>VLOOKUP(A51,PrivateInternationalFinance!$A$5:$G$234,2,FALSE)</f>
        <v>0</v>
      </c>
      <c r="G51" s="123">
        <f t="shared" si="9"/>
        <v>0</v>
      </c>
      <c r="H51" s="123"/>
      <c r="I51" s="123" t="str">
        <f t="shared" si="2"/>
        <v>..</v>
      </c>
      <c r="J51" s="123" t="str">
        <f t="shared" si="3"/>
        <v>High income: nonOECD</v>
      </c>
      <c r="K51" s="123"/>
      <c r="L51" s="123" t="str">
        <f t="shared" si="4"/>
        <v/>
      </c>
      <c r="M51" s="123" t="str">
        <f t="shared" si="5"/>
        <v/>
      </c>
      <c r="N51" s="123" t="str">
        <f t="shared" si="6"/>
        <v/>
      </c>
      <c r="O51" s="123"/>
      <c r="P51" s="123"/>
      <c r="Q51" s="123" t="str">
        <f t="shared" si="7"/>
        <v/>
      </c>
      <c r="S51" s="108" t="s">
        <v>56</v>
      </c>
      <c r="T51" s="108">
        <v>0</v>
      </c>
      <c r="U51" s="108" t="s">
        <v>354</v>
      </c>
      <c r="V51" s="108" t="s">
        <v>354</v>
      </c>
      <c r="W51" s="108" t="s">
        <v>354</v>
      </c>
      <c r="X51" s="108" t="s">
        <v>354</v>
      </c>
      <c r="Y51" s="108" t="str">
        <f>VLOOKUP(A51,'List of economies'!$F$7:$I$220,4,FALSE)</f>
        <v>..</v>
      </c>
      <c r="Z51" s="148" t="s">
        <v>354</v>
      </c>
      <c r="AA51" s="149" t="str">
        <f t="shared" si="8"/>
        <v/>
      </c>
      <c r="AB51" s="149" t="str">
        <f t="shared" si="8"/>
        <v/>
      </c>
      <c r="AC51" s="149" t="str">
        <f t="shared" si="8"/>
        <v/>
      </c>
      <c r="AD51" s="149" t="str">
        <f t="shared" si="8"/>
        <v/>
      </c>
    </row>
    <row r="52" spans="1:30" x14ac:dyDescent="0.2">
      <c r="A52" s="123" t="s">
        <v>77</v>
      </c>
      <c r="B52" s="123">
        <v>0</v>
      </c>
      <c r="C52" s="123">
        <f>VLOOKUP(A52,PublicDomesticFinance!$A$4:$F$233,2,FALSE)</f>
        <v>0</v>
      </c>
      <c r="D52" s="123">
        <f>VLOOKUP(A52,PublicInternationalFinance!$A$5:$U$234,16,FALSE)</f>
        <v>0</v>
      </c>
      <c r="E52" s="123">
        <f>VLOOKUP(A52,PrivateDomesticFinance!$A$5:$B$234,2,FALSE)</f>
        <v>0</v>
      </c>
      <c r="F52" s="123">
        <f>VLOOKUP(A52,PrivateInternationalFinance!$A$5:$G$234,2,FALSE)</f>
        <v>0</v>
      </c>
      <c r="G52" s="123">
        <f t="shared" si="9"/>
        <v>0</v>
      </c>
      <c r="H52" s="123"/>
      <c r="I52" s="123" t="str">
        <f t="shared" si="2"/>
        <v>..</v>
      </c>
      <c r="J52" s="123" t="str">
        <f t="shared" si="3"/>
        <v>High income: nonOECD</v>
      </c>
      <c r="K52" s="123"/>
      <c r="L52" s="123" t="str">
        <f t="shared" si="4"/>
        <v/>
      </c>
      <c r="M52" s="123" t="str">
        <f t="shared" si="5"/>
        <v/>
      </c>
      <c r="N52" s="123" t="str">
        <f t="shared" si="6"/>
        <v/>
      </c>
      <c r="O52" s="123"/>
      <c r="P52" s="123"/>
      <c r="Q52" s="123" t="str">
        <f t="shared" si="7"/>
        <v/>
      </c>
      <c r="S52" s="108" t="s">
        <v>56</v>
      </c>
      <c r="T52" s="108">
        <v>0</v>
      </c>
      <c r="U52" s="108" t="s">
        <v>354</v>
      </c>
      <c r="V52" s="108" t="s">
        <v>354</v>
      </c>
      <c r="W52" s="108" t="s">
        <v>354</v>
      </c>
      <c r="X52" s="108" t="s">
        <v>354</v>
      </c>
      <c r="Y52" s="108" t="str">
        <f>VLOOKUP(A52,'List of economies'!$F$7:$I$220,4,FALSE)</f>
        <v>..</v>
      </c>
      <c r="Z52" s="148" t="s">
        <v>354</v>
      </c>
      <c r="AA52" s="149" t="str">
        <f t="shared" si="8"/>
        <v/>
      </c>
      <c r="AB52" s="149" t="str">
        <f t="shared" si="8"/>
        <v/>
      </c>
      <c r="AC52" s="149" t="str">
        <f t="shared" si="8"/>
        <v/>
      </c>
      <c r="AD52" s="149" t="str">
        <f t="shared" si="8"/>
        <v/>
      </c>
    </row>
    <row r="53" spans="1:30" x14ac:dyDescent="0.2">
      <c r="A53" s="123" t="s">
        <v>78</v>
      </c>
      <c r="B53" s="123">
        <v>0</v>
      </c>
      <c r="C53" s="123">
        <f>VLOOKUP(A53,PublicDomesticFinance!$A$4:$F$233,2,FALSE)</f>
        <v>0</v>
      </c>
      <c r="D53" s="123">
        <f>VLOOKUP(A53,PublicInternationalFinance!$A$5:$U$234,16,FALSE)</f>
        <v>0</v>
      </c>
      <c r="E53" s="123">
        <f>VLOOKUP(A53,PrivateDomesticFinance!$A$5:$B$234,2,FALSE)</f>
        <v>0</v>
      </c>
      <c r="F53" s="123">
        <f>VLOOKUP(A53,PrivateInternationalFinance!$A$5:$G$234,2,FALSE)</f>
        <v>0</v>
      </c>
      <c r="G53" s="123">
        <f t="shared" si="9"/>
        <v>0</v>
      </c>
      <c r="H53" s="123"/>
      <c r="I53" s="123" t="str">
        <f t="shared" si="2"/>
        <v>..</v>
      </c>
      <c r="J53" s="123" t="str">
        <f t="shared" si="3"/>
        <v>High income: nonOECD</v>
      </c>
      <c r="K53" s="123"/>
      <c r="L53" s="123" t="str">
        <f t="shared" si="4"/>
        <v/>
      </c>
      <c r="M53" s="123" t="str">
        <f t="shared" si="5"/>
        <v/>
      </c>
      <c r="N53" s="123" t="str">
        <f t="shared" si="6"/>
        <v/>
      </c>
      <c r="O53" s="123"/>
      <c r="P53" s="123"/>
      <c r="Q53" s="123" t="str">
        <f t="shared" si="7"/>
        <v/>
      </c>
      <c r="S53" s="108" t="s">
        <v>56</v>
      </c>
      <c r="T53" s="108">
        <v>0</v>
      </c>
      <c r="U53" s="108" t="s">
        <v>354</v>
      </c>
      <c r="V53" s="108" t="s">
        <v>354</v>
      </c>
      <c r="W53" s="108" t="s">
        <v>354</v>
      </c>
      <c r="X53" s="108" t="s">
        <v>354</v>
      </c>
      <c r="Y53" s="108" t="str">
        <f>VLOOKUP(A53,'List of economies'!$F$7:$I$220,4,FALSE)</f>
        <v>..</v>
      </c>
      <c r="Z53" s="148" t="s">
        <v>354</v>
      </c>
      <c r="AA53" s="149" t="str">
        <f t="shared" si="8"/>
        <v/>
      </c>
      <c r="AB53" s="149" t="str">
        <f t="shared" si="8"/>
        <v/>
      </c>
      <c r="AC53" s="149" t="str">
        <f t="shared" si="8"/>
        <v/>
      </c>
      <c r="AD53" s="149" t="str">
        <f t="shared" si="8"/>
        <v/>
      </c>
    </row>
    <row r="54" spans="1:30" x14ac:dyDescent="0.2">
      <c r="A54" s="123" t="s">
        <v>79</v>
      </c>
      <c r="B54" s="123">
        <v>76010</v>
      </c>
      <c r="C54" s="123">
        <f>VLOOKUP(A54,PublicDomesticFinance!$A$4:$F$233,2,FALSE)</f>
        <v>0</v>
      </c>
      <c r="D54" s="123">
        <f>VLOOKUP(A54,PublicInternationalFinance!$A$5:$U$234,16,FALSE)</f>
        <v>0</v>
      </c>
      <c r="E54" s="123">
        <f>VLOOKUP(A54,PrivateDomesticFinance!$A$5:$B$234,2,FALSE)</f>
        <v>0</v>
      </c>
      <c r="F54" s="123">
        <f>VLOOKUP(A54,PrivateInternationalFinance!$A$5:$G$234,2,FALSE)</f>
        <v>5696.1945329731825</v>
      </c>
      <c r="G54" s="123">
        <f t="shared" si="9"/>
        <v>5696.1945329731825</v>
      </c>
      <c r="H54" s="123"/>
      <c r="I54" s="123" t="str">
        <f t="shared" si="2"/>
        <v>..</v>
      </c>
      <c r="J54" s="123" t="str">
        <f t="shared" si="3"/>
        <v>High income: nonOECD</v>
      </c>
      <c r="K54" s="123"/>
      <c r="L54" s="123" t="str">
        <f t="shared" si="4"/>
        <v/>
      </c>
      <c r="M54" s="123" t="str">
        <f t="shared" si="5"/>
        <v/>
      </c>
      <c r="N54" s="123" t="str">
        <f t="shared" si="6"/>
        <v/>
      </c>
      <c r="O54" s="123"/>
      <c r="P54" s="123"/>
      <c r="Q54" s="123" t="str">
        <f t="shared" si="7"/>
        <v/>
      </c>
      <c r="S54" s="108" t="s">
        <v>56</v>
      </c>
      <c r="T54" s="108">
        <v>0</v>
      </c>
      <c r="U54" s="108" t="s">
        <v>354</v>
      </c>
      <c r="V54" s="108" t="s">
        <v>354</v>
      </c>
      <c r="W54" s="108" t="s">
        <v>354</v>
      </c>
      <c r="X54" s="108" t="s">
        <v>354</v>
      </c>
      <c r="Y54" s="108" t="str">
        <f>VLOOKUP(A54,'List of economies'!$F$7:$I$220,4,FALSE)</f>
        <v>..</v>
      </c>
      <c r="Z54" s="148">
        <v>104702001190.50868</v>
      </c>
      <c r="AA54" s="149">
        <f t="shared" si="8"/>
        <v>0</v>
      </c>
      <c r="AB54" s="149">
        <f t="shared" si="8"/>
        <v>0</v>
      </c>
      <c r="AC54" s="149">
        <f t="shared" si="8"/>
        <v>0</v>
      </c>
      <c r="AD54" s="149">
        <f t="shared" si="8"/>
        <v>5.4403874502921605E-2</v>
      </c>
    </row>
    <row r="55" spans="1:30" x14ac:dyDescent="0.2">
      <c r="A55" s="123" t="s">
        <v>81</v>
      </c>
      <c r="B55" s="123">
        <v>0</v>
      </c>
      <c r="C55" s="123">
        <f>VLOOKUP(A55,PublicDomesticFinance!$A$4:$F$233,2,FALSE)</f>
        <v>701.84296616085237</v>
      </c>
      <c r="D55" s="123">
        <f>VLOOKUP(A55,PublicInternationalFinance!$A$5:$U$234,16,FALSE)</f>
        <v>0</v>
      </c>
      <c r="E55" s="123">
        <f>VLOOKUP(A55,PrivateDomesticFinance!$A$5:$B$234,2,FALSE)</f>
        <v>0</v>
      </c>
      <c r="F55" s="123">
        <f>VLOOKUP(A55,PrivateInternationalFinance!$A$5:$G$234,2,FALSE)</f>
        <v>-2893.0388051607506</v>
      </c>
      <c r="G55" s="123">
        <f t="shared" si="9"/>
        <v>-2191.1958389998981</v>
      </c>
      <c r="H55" s="123"/>
      <c r="I55" s="123" t="str">
        <f t="shared" si="2"/>
        <v>..</v>
      </c>
      <c r="J55" s="123" t="str">
        <f t="shared" si="3"/>
        <v>High income: nonOECD</v>
      </c>
      <c r="K55" s="123"/>
      <c r="L55" s="123" t="str">
        <f t="shared" si="4"/>
        <v/>
      </c>
      <c r="M55" s="123" t="str">
        <f t="shared" si="5"/>
        <v/>
      </c>
      <c r="N55" s="123" t="str">
        <f t="shared" si="6"/>
        <v/>
      </c>
      <c r="O55" s="123"/>
      <c r="P55" s="123"/>
      <c r="Q55" s="123" t="str">
        <f t="shared" si="7"/>
        <v/>
      </c>
      <c r="S55" s="108" t="s">
        <v>56</v>
      </c>
      <c r="T55" s="108">
        <v>0</v>
      </c>
      <c r="U55" s="108" t="s">
        <v>354</v>
      </c>
      <c r="V55" s="108" t="s">
        <v>354</v>
      </c>
      <c r="W55" s="108" t="s">
        <v>354</v>
      </c>
      <c r="X55" s="108" t="s">
        <v>354</v>
      </c>
      <c r="Y55" s="108" t="str">
        <f>VLOOKUP(A55,'List of economies'!$F$7:$I$220,4,FALSE)</f>
        <v>..</v>
      </c>
      <c r="Z55" s="148">
        <v>91671631873.903366</v>
      </c>
      <c r="AA55" s="149">
        <f t="shared" si="8"/>
        <v>7.6560540247200461E-3</v>
      </c>
      <c r="AB55" s="149">
        <f t="shared" si="8"/>
        <v>0</v>
      </c>
      <c r="AC55" s="149">
        <f t="shared" si="8"/>
        <v>0</v>
      </c>
      <c r="AD55" s="149">
        <f t="shared" si="8"/>
        <v>-3.1558713922974539E-2</v>
      </c>
    </row>
    <row r="56" spans="1:30" x14ac:dyDescent="0.2">
      <c r="A56" s="123" t="s">
        <v>82</v>
      </c>
      <c r="B56" s="123">
        <v>55720</v>
      </c>
      <c r="C56" s="123">
        <f>VLOOKUP(A56,PublicDomesticFinance!$A$4:$F$233,2,FALSE)</f>
        <v>9442.1072562337176</v>
      </c>
      <c r="D56" s="123">
        <f>VLOOKUP(A56,PublicInternationalFinance!$A$5:$U$234,16,FALSE)</f>
        <v>0</v>
      </c>
      <c r="E56" s="123">
        <f>VLOOKUP(A56,PrivateDomesticFinance!$A$5:$B$234,2,FALSE)</f>
        <v>0</v>
      </c>
      <c r="F56" s="123">
        <f>VLOOKUP(A56,PrivateInternationalFinance!$A$5:$G$234,2,FALSE)</f>
        <v>2216.7531909868471</v>
      </c>
      <c r="G56" s="123">
        <f t="shared" si="9"/>
        <v>11658.860447220564</v>
      </c>
      <c r="H56" s="123"/>
      <c r="I56" s="123" t="str">
        <f t="shared" si="2"/>
        <v>..</v>
      </c>
      <c r="J56" s="123" t="str">
        <f t="shared" si="3"/>
        <v>High income: nonOECD</v>
      </c>
      <c r="K56" s="123"/>
      <c r="L56" s="123" t="str">
        <f t="shared" si="4"/>
        <v/>
      </c>
      <c r="M56" s="123" t="str">
        <f t="shared" si="5"/>
        <v/>
      </c>
      <c r="N56" s="123" t="str">
        <f t="shared" si="6"/>
        <v/>
      </c>
      <c r="O56" s="123"/>
      <c r="P56" s="123"/>
      <c r="Q56" s="123" t="str">
        <f t="shared" si="7"/>
        <v/>
      </c>
      <c r="S56" s="108" t="s">
        <v>56</v>
      </c>
      <c r="T56" s="108">
        <v>0</v>
      </c>
      <c r="U56" s="108" t="s">
        <v>354</v>
      </c>
      <c r="V56" s="108" t="s">
        <v>354</v>
      </c>
      <c r="W56" s="108" t="s">
        <v>354</v>
      </c>
      <c r="X56" s="108" t="s">
        <v>354</v>
      </c>
      <c r="Y56" s="108" t="str">
        <f>VLOOKUP(A56,'List of economies'!$F$7:$I$220,4,FALSE)</f>
        <v>..</v>
      </c>
      <c r="Z56" s="148">
        <v>25196424851.84029</v>
      </c>
      <c r="AA56" s="149">
        <f t="shared" si="8"/>
        <v>0.37473996059977083</v>
      </c>
      <c r="AB56" s="149">
        <f t="shared" si="8"/>
        <v>0</v>
      </c>
      <c r="AC56" s="149">
        <f t="shared" si="8"/>
        <v>0</v>
      </c>
      <c r="AD56" s="149">
        <f t="shared" si="8"/>
        <v>8.7978878115517259E-2</v>
      </c>
    </row>
    <row r="57" spans="1:30" x14ac:dyDescent="0.2">
      <c r="A57" s="123" t="s">
        <v>83</v>
      </c>
      <c r="B57" s="123">
        <v>45690</v>
      </c>
      <c r="C57" s="123">
        <f>VLOOKUP(A57,PublicDomesticFinance!$A$4:$F$233,2,FALSE)</f>
        <v>24563.382441463131</v>
      </c>
      <c r="D57" s="123">
        <f>VLOOKUP(A57,PublicInternationalFinance!$A$5:$U$234,16,FALSE)</f>
        <v>0</v>
      </c>
      <c r="E57" s="123">
        <f>VLOOKUP(A57,PrivateDomesticFinance!$A$5:$B$234,2,FALSE)</f>
        <v>0</v>
      </c>
      <c r="F57" s="123">
        <f>VLOOKUP(A57,PrivateInternationalFinance!$A$5:$G$234,2,FALSE)</f>
        <v>49975.54665300058</v>
      </c>
      <c r="G57" s="123">
        <f t="shared" si="9"/>
        <v>74538.929094463703</v>
      </c>
      <c r="H57" s="123"/>
      <c r="I57" s="123" t="str">
        <f t="shared" si="2"/>
        <v>..</v>
      </c>
      <c r="J57" s="123" t="str">
        <f t="shared" si="3"/>
        <v>High income: nonOECD</v>
      </c>
      <c r="K57" s="123"/>
      <c r="L57" s="123" t="str">
        <f t="shared" si="4"/>
        <v/>
      </c>
      <c r="M57" s="123" t="str">
        <f t="shared" si="5"/>
        <v>SIDS</v>
      </c>
      <c r="N57" s="123" t="str">
        <f t="shared" si="6"/>
        <v/>
      </c>
      <c r="O57" s="123"/>
      <c r="P57" s="123"/>
      <c r="Q57" s="123" t="str">
        <f t="shared" si="7"/>
        <v/>
      </c>
      <c r="S57" s="108" t="s">
        <v>56</v>
      </c>
      <c r="T57" s="108">
        <v>0</v>
      </c>
      <c r="U57" s="108" t="s">
        <v>354</v>
      </c>
      <c r="V57" s="108" t="s">
        <v>12</v>
      </c>
      <c r="W57" s="108" t="s">
        <v>354</v>
      </c>
      <c r="X57" s="108" t="s">
        <v>354</v>
      </c>
      <c r="Y57" s="108" t="str">
        <f>VLOOKUP(A57,'List of economies'!$F$7:$I$220,4,FALSE)</f>
        <v>..</v>
      </c>
      <c r="Z57" s="148">
        <v>178210021889.60547</v>
      </c>
      <c r="AA57" s="149">
        <f t="shared" si="8"/>
        <v>0.13783390059106351</v>
      </c>
      <c r="AB57" s="149">
        <f t="shared" si="8"/>
        <v>0</v>
      </c>
      <c r="AC57" s="149">
        <f t="shared" si="8"/>
        <v>0</v>
      </c>
      <c r="AD57" s="149">
        <f t="shared" si="8"/>
        <v>0.28043061845286449</v>
      </c>
    </row>
    <row r="58" spans="1:30" x14ac:dyDescent="0.2">
      <c r="A58" s="123" t="s">
        <v>84</v>
      </c>
      <c r="B58" s="123">
        <v>35770</v>
      </c>
      <c r="C58" s="123">
        <f>VLOOKUP(A58,PublicDomesticFinance!$A$4:$F$233,2,FALSE)</f>
        <v>0</v>
      </c>
      <c r="D58" s="123">
        <f>VLOOKUP(A58,PublicInternationalFinance!$A$5:$U$234,16,FALSE)</f>
        <v>-449.23414192450787</v>
      </c>
      <c r="E58" s="123">
        <f>VLOOKUP(A58,PrivateDomesticFinance!$A$5:$B$234,2,FALSE)</f>
        <v>0</v>
      </c>
      <c r="F58" s="123">
        <f>VLOOKUP(A58,PrivateInternationalFinance!$A$5:$G$234,2,FALSE)</f>
        <v>4678.3992669752579</v>
      </c>
      <c r="G58" s="123">
        <f t="shared" si="9"/>
        <v>4229.1651250507502</v>
      </c>
      <c r="H58" s="123"/>
      <c r="I58" s="123" t="str">
        <f t="shared" si="2"/>
        <v>..</v>
      </c>
      <c r="J58" s="123" t="str">
        <f t="shared" si="3"/>
        <v>High income: nonOECD</v>
      </c>
      <c r="K58" s="123"/>
      <c r="L58" s="123" t="str">
        <f t="shared" si="4"/>
        <v/>
      </c>
      <c r="M58" s="123" t="str">
        <f t="shared" si="5"/>
        <v/>
      </c>
      <c r="N58" s="123" t="str">
        <f t="shared" si="6"/>
        <v/>
      </c>
      <c r="O58" s="123"/>
      <c r="P58" s="123"/>
      <c r="Q58" s="123" t="str">
        <f t="shared" si="7"/>
        <v/>
      </c>
      <c r="S58" s="108" t="s">
        <v>56</v>
      </c>
      <c r="T58" s="108">
        <v>0</v>
      </c>
      <c r="U58" s="108" t="s">
        <v>354</v>
      </c>
      <c r="V58" s="108" t="s">
        <v>354</v>
      </c>
      <c r="W58" s="108" t="s">
        <v>354</v>
      </c>
      <c r="X58" s="108" t="s">
        <v>354</v>
      </c>
      <c r="Y58" s="108" t="str">
        <f>VLOOKUP(A58,'List of economies'!$F$7:$I$220,4,FALSE)</f>
        <v>..</v>
      </c>
      <c r="Z58" s="148">
        <v>212380334379.29782</v>
      </c>
      <c r="AA58" s="149">
        <f t="shared" si="8"/>
        <v>0</v>
      </c>
      <c r="AB58" s="149">
        <f t="shared" si="8"/>
        <v>-2.115234177577874E-3</v>
      </c>
      <c r="AC58" s="149">
        <f t="shared" si="8"/>
        <v>0</v>
      </c>
      <c r="AD58" s="149">
        <f t="shared" si="8"/>
        <v>2.2028401455569484E-2</v>
      </c>
    </row>
    <row r="59" spans="1:30" x14ac:dyDescent="0.2">
      <c r="A59" s="123" t="s">
        <v>85</v>
      </c>
      <c r="B59" s="123">
        <v>35710</v>
      </c>
      <c r="C59" s="123">
        <f>VLOOKUP(A59,PublicDomesticFinance!$A$4:$F$233,2,FALSE)</f>
        <v>32780.164243750056</v>
      </c>
      <c r="D59" s="123">
        <f>VLOOKUP(A59,PublicInternationalFinance!$A$5:$U$234,16,FALSE)</f>
        <v>0</v>
      </c>
      <c r="E59" s="123">
        <f>VLOOKUP(A59,PrivateDomesticFinance!$A$5:$B$234,2,FALSE)</f>
        <v>0</v>
      </c>
      <c r="F59" s="123">
        <f>VLOOKUP(A59,PrivateInternationalFinance!$A$5:$G$234,2,FALSE)</f>
        <v>90332.330897482723</v>
      </c>
      <c r="G59" s="123">
        <f t="shared" si="9"/>
        <v>123112.49514123278</v>
      </c>
      <c r="H59" s="123"/>
      <c r="I59" s="123" t="str">
        <f t="shared" si="2"/>
        <v>..</v>
      </c>
      <c r="J59" s="123" t="str">
        <f t="shared" si="3"/>
        <v>High income: nonOECD</v>
      </c>
      <c r="K59" s="123"/>
      <c r="L59" s="123" t="str">
        <f t="shared" si="4"/>
        <v/>
      </c>
      <c r="M59" s="123" t="str">
        <f t="shared" si="5"/>
        <v/>
      </c>
      <c r="N59" s="123" t="str">
        <f t="shared" si="6"/>
        <v/>
      </c>
      <c r="O59" s="123"/>
      <c r="P59" s="123"/>
      <c r="Q59" s="123" t="str">
        <f t="shared" si="7"/>
        <v/>
      </c>
      <c r="S59" s="108" t="s">
        <v>56</v>
      </c>
      <c r="T59" s="108">
        <v>0</v>
      </c>
      <c r="U59" s="108" t="s">
        <v>354</v>
      </c>
      <c r="V59" s="108" t="s">
        <v>354</v>
      </c>
      <c r="W59" s="108" t="s">
        <v>354</v>
      </c>
      <c r="X59" s="108" t="s">
        <v>354</v>
      </c>
      <c r="Y59" s="108" t="str">
        <f>VLOOKUP(A59,'List of economies'!$F$7:$I$220,4,FALSE)</f>
        <v>..</v>
      </c>
      <c r="Z59" s="148">
        <v>230788963786.33685</v>
      </c>
      <c r="AA59" s="149">
        <f t="shared" si="8"/>
        <v>0.14203523299362683</v>
      </c>
      <c r="AB59" s="149">
        <f t="shared" si="8"/>
        <v>0</v>
      </c>
      <c r="AC59" s="149">
        <f t="shared" si="8"/>
        <v>0</v>
      </c>
      <c r="AD59" s="149">
        <f t="shared" si="8"/>
        <v>0.39140663147615629</v>
      </c>
    </row>
    <row r="60" spans="1:30" x14ac:dyDescent="0.2">
      <c r="A60" s="123" t="s">
        <v>86</v>
      </c>
      <c r="B60" s="123">
        <v>0</v>
      </c>
      <c r="C60" s="123">
        <f>VLOOKUP(A60,PublicDomesticFinance!$A$4:$F$233,2,FALSE)</f>
        <v>0</v>
      </c>
      <c r="D60" s="123">
        <f>VLOOKUP(A60,PublicInternationalFinance!$A$5:$U$234,16,FALSE)</f>
        <v>0</v>
      </c>
      <c r="E60" s="123">
        <f>VLOOKUP(A60,PrivateDomesticFinance!$A$5:$B$234,2,FALSE)</f>
        <v>0</v>
      </c>
      <c r="F60" s="123">
        <f>VLOOKUP(A60,PrivateInternationalFinance!$A$5:$G$234,2,FALSE)</f>
        <v>743.5430785118167</v>
      </c>
      <c r="G60" s="123">
        <f t="shared" si="9"/>
        <v>743.5430785118167</v>
      </c>
      <c r="H60" s="123"/>
      <c r="I60" s="123" t="str">
        <f t="shared" si="2"/>
        <v>..</v>
      </c>
      <c r="J60" s="123" t="str">
        <f t="shared" si="3"/>
        <v>High income: nonOECD</v>
      </c>
      <c r="K60" s="123"/>
      <c r="L60" s="123" t="str">
        <f t="shared" si="4"/>
        <v/>
      </c>
      <c r="M60" s="123" t="str">
        <f t="shared" si="5"/>
        <v/>
      </c>
      <c r="N60" s="123" t="str">
        <f t="shared" si="6"/>
        <v/>
      </c>
      <c r="O60" s="123"/>
      <c r="P60" s="123"/>
      <c r="Q60" s="123" t="str">
        <f t="shared" si="7"/>
        <v/>
      </c>
      <c r="S60" s="108" t="s">
        <v>56</v>
      </c>
      <c r="T60" s="108">
        <v>0</v>
      </c>
      <c r="U60" s="108" t="s">
        <v>354</v>
      </c>
      <c r="V60" s="108" t="s">
        <v>354</v>
      </c>
      <c r="W60" s="108" t="s">
        <v>354</v>
      </c>
      <c r="X60" s="108" t="s">
        <v>354</v>
      </c>
      <c r="Y60" s="108" t="str">
        <f>VLOOKUP(A60,'List of economies'!$F$7:$I$220,4,FALSE)</f>
        <v>..</v>
      </c>
      <c r="Z60" s="148">
        <v>10067219010.851736</v>
      </c>
      <c r="AA60" s="149">
        <f t="shared" si="8"/>
        <v>0</v>
      </c>
      <c r="AB60" s="149">
        <f t="shared" si="8"/>
        <v>0</v>
      </c>
      <c r="AC60" s="149">
        <f t="shared" si="8"/>
        <v>0</v>
      </c>
      <c r="AD60" s="149">
        <f t="shared" si="8"/>
        <v>7.3857842737932985E-2</v>
      </c>
    </row>
    <row r="61" spans="1:30" x14ac:dyDescent="0.2">
      <c r="A61" s="123" t="s">
        <v>87</v>
      </c>
      <c r="B61" s="123">
        <v>28840</v>
      </c>
      <c r="C61" s="123">
        <f>VLOOKUP(A61,PublicDomesticFinance!$A$4:$F$233,2,FALSE)</f>
        <v>4994.750372704033</v>
      </c>
      <c r="D61" s="123">
        <f>VLOOKUP(A61,PublicInternationalFinance!$A$5:$U$234,16,FALSE)</f>
        <v>-29.184367631757578</v>
      </c>
      <c r="E61" s="123">
        <f>VLOOKUP(A61,PrivateDomesticFinance!$A$5:$B$234,2,FALSE)</f>
        <v>0</v>
      </c>
      <c r="F61" s="123">
        <f>VLOOKUP(A61,PrivateInternationalFinance!$A$5:$G$234,2,FALSE)</f>
        <v>-4868.4920171783524</v>
      </c>
      <c r="G61" s="123">
        <f t="shared" si="9"/>
        <v>97.073987893923004</v>
      </c>
      <c r="H61" s="123"/>
      <c r="I61" s="123" t="str">
        <f t="shared" si="2"/>
        <v>..</v>
      </c>
      <c r="J61" s="123" t="str">
        <f t="shared" si="3"/>
        <v>High income: nonOECD</v>
      </c>
      <c r="K61" s="123"/>
      <c r="L61" s="123" t="str">
        <f t="shared" si="4"/>
        <v/>
      </c>
      <c r="M61" s="123" t="str">
        <f t="shared" si="5"/>
        <v/>
      </c>
      <c r="N61" s="123" t="str">
        <f t="shared" si="6"/>
        <v/>
      </c>
      <c r="O61" s="123"/>
      <c r="P61" s="123"/>
      <c r="Q61" s="123" t="str">
        <f t="shared" si="7"/>
        <v/>
      </c>
      <c r="S61" s="108" t="s">
        <v>56</v>
      </c>
      <c r="T61" s="108" t="s">
        <v>20</v>
      </c>
      <c r="U61" s="108" t="s">
        <v>354</v>
      </c>
      <c r="V61" s="108" t="s">
        <v>354</v>
      </c>
      <c r="W61" s="108" t="s">
        <v>354</v>
      </c>
      <c r="X61" s="108" t="s">
        <v>354</v>
      </c>
      <c r="Y61" s="108" t="str">
        <f>VLOOKUP(A61,'List of economies'!$F$7:$I$220,4,FALSE)</f>
        <v>..</v>
      </c>
      <c r="Z61" s="148">
        <v>19283925876.388096</v>
      </c>
      <c r="AA61" s="149">
        <f t="shared" si="8"/>
        <v>0.2590110750643248</v>
      </c>
      <c r="AB61" s="149">
        <f t="shared" si="8"/>
        <v>-1.5134038483051795E-3</v>
      </c>
      <c r="AC61" s="149">
        <f t="shared" si="8"/>
        <v>0</v>
      </c>
      <c r="AD61" s="149">
        <f t="shared" si="8"/>
        <v>-0.25246373836872615</v>
      </c>
    </row>
    <row r="62" spans="1:30" x14ac:dyDescent="0.2">
      <c r="A62" s="123" t="s">
        <v>89</v>
      </c>
      <c r="B62" s="123">
        <v>0</v>
      </c>
      <c r="C62" s="123">
        <f>VLOOKUP(A62,PublicDomesticFinance!$A$4:$F$233,2,FALSE)</f>
        <v>0</v>
      </c>
      <c r="D62" s="123">
        <f>VLOOKUP(A62,PublicInternationalFinance!$A$5:$U$234,16,FALSE)</f>
        <v>0</v>
      </c>
      <c r="E62" s="123">
        <f>VLOOKUP(A62,PrivateDomesticFinance!$A$5:$B$234,2,FALSE)</f>
        <v>0</v>
      </c>
      <c r="F62" s="123">
        <f>VLOOKUP(A62,PrivateInternationalFinance!$A$5:$G$234,2,FALSE)</f>
        <v>0</v>
      </c>
      <c r="G62" s="123">
        <f t="shared" si="9"/>
        <v>0</v>
      </c>
      <c r="H62" s="123"/>
      <c r="I62" s="123" t="str">
        <f t="shared" si="2"/>
        <v>..</v>
      </c>
      <c r="J62" s="123" t="str">
        <f t="shared" si="3"/>
        <v>High income: nonOECD</v>
      </c>
      <c r="K62" s="123"/>
      <c r="L62" s="123" t="str">
        <f t="shared" si="4"/>
        <v/>
      </c>
      <c r="M62" s="123" t="str">
        <f t="shared" si="5"/>
        <v/>
      </c>
      <c r="N62" s="123" t="str">
        <f t="shared" si="6"/>
        <v/>
      </c>
      <c r="O62" s="123"/>
      <c r="P62" s="123"/>
      <c r="Q62" s="123" t="str">
        <f t="shared" si="7"/>
        <v/>
      </c>
      <c r="S62" s="108" t="s">
        <v>56</v>
      </c>
      <c r="T62" s="108">
        <v>0</v>
      </c>
      <c r="U62" s="108" t="s">
        <v>354</v>
      </c>
      <c r="V62" s="108" t="s">
        <v>354</v>
      </c>
      <c r="W62" s="108" t="s">
        <v>354</v>
      </c>
      <c r="X62" s="108" t="s">
        <v>354</v>
      </c>
      <c r="Y62" s="108" t="str">
        <f>VLOOKUP(A62,'List of economies'!$F$7:$I$220,4,FALSE)</f>
        <v>..</v>
      </c>
      <c r="Z62" s="148" t="s">
        <v>354</v>
      </c>
      <c r="AA62" s="149" t="str">
        <f t="shared" si="8"/>
        <v/>
      </c>
      <c r="AB62" s="149" t="str">
        <f t="shared" si="8"/>
        <v/>
      </c>
      <c r="AC62" s="149" t="str">
        <f t="shared" si="8"/>
        <v/>
      </c>
      <c r="AD62" s="149" t="str">
        <f t="shared" si="8"/>
        <v/>
      </c>
    </row>
    <row r="63" spans="1:30" x14ac:dyDescent="0.2">
      <c r="A63" s="123" t="s">
        <v>90</v>
      </c>
      <c r="B63" s="123">
        <v>21280</v>
      </c>
      <c r="C63" s="123">
        <f>VLOOKUP(A63,PublicDomesticFinance!$A$4:$F$233,2,FALSE)</f>
        <v>1277.2182626304818</v>
      </c>
      <c r="D63" s="123">
        <f>VLOOKUP(A63,PublicInternationalFinance!$A$5:$U$234,16,FALSE)</f>
        <v>0</v>
      </c>
      <c r="E63" s="123">
        <f>VLOOKUP(A63,PrivateDomesticFinance!$A$5:$B$234,2,FALSE)</f>
        <v>0</v>
      </c>
      <c r="F63" s="123">
        <f>VLOOKUP(A63,PrivateInternationalFinance!$A$5:$G$234,2,FALSE)</f>
        <v>508.14787796194747</v>
      </c>
      <c r="G63" s="123">
        <f t="shared" si="9"/>
        <v>1785.3661405924292</v>
      </c>
      <c r="H63" s="123"/>
      <c r="I63" s="123" t="str">
        <f t="shared" si="2"/>
        <v>..</v>
      </c>
      <c r="J63" s="123" t="str">
        <f t="shared" si="3"/>
        <v>High income: nonOECD</v>
      </c>
      <c r="K63" s="123"/>
      <c r="L63" s="123" t="str">
        <f t="shared" si="4"/>
        <v/>
      </c>
      <c r="M63" s="123" t="str">
        <f t="shared" si="5"/>
        <v>SIDS</v>
      </c>
      <c r="N63" s="123" t="str">
        <f t="shared" si="6"/>
        <v/>
      </c>
      <c r="O63" s="123"/>
      <c r="P63" s="123"/>
      <c r="Q63" s="123" t="str">
        <f t="shared" si="7"/>
        <v/>
      </c>
      <c r="S63" s="108" t="s">
        <v>56</v>
      </c>
      <c r="T63" s="108">
        <v>0</v>
      </c>
      <c r="U63" s="108" t="s">
        <v>354</v>
      </c>
      <c r="V63" s="108" t="s">
        <v>12</v>
      </c>
      <c r="W63" s="108" t="s">
        <v>354</v>
      </c>
      <c r="X63" s="108" t="s">
        <v>354</v>
      </c>
      <c r="Y63" s="108" t="str">
        <f>VLOOKUP(A63,'List of economies'!$F$7:$I$220,4,FALSE)</f>
        <v>..</v>
      </c>
      <c r="Z63" s="148">
        <v>7701174789.2556858</v>
      </c>
      <c r="AA63" s="149">
        <f t="shared" si="8"/>
        <v>0.16584719832776632</v>
      </c>
      <c r="AB63" s="149">
        <f t="shared" si="8"/>
        <v>0</v>
      </c>
      <c r="AC63" s="149">
        <f t="shared" si="8"/>
        <v>0</v>
      </c>
      <c r="AD63" s="149">
        <f t="shared" si="8"/>
        <v>6.5983163850649298E-2</v>
      </c>
    </row>
    <row r="64" spans="1:30" x14ac:dyDescent="0.2">
      <c r="A64" s="123" t="s">
        <v>91</v>
      </c>
      <c r="B64" s="123">
        <v>0</v>
      </c>
      <c r="C64" s="123">
        <f>VLOOKUP(A64,PublicDomesticFinance!$A$4:$F$233,2,FALSE)</f>
        <v>927.8233295911059</v>
      </c>
      <c r="D64" s="123">
        <f>VLOOKUP(A64,PublicInternationalFinance!$A$5:$U$234,16,FALSE)</f>
        <v>0</v>
      </c>
      <c r="E64" s="123">
        <f>VLOOKUP(A64,PrivateDomesticFinance!$A$5:$B$234,2,FALSE)</f>
        <v>0</v>
      </c>
      <c r="F64" s="123">
        <f>VLOOKUP(A64,PrivateInternationalFinance!$A$5:$G$234,2,FALSE)</f>
        <v>-3368.425699123814</v>
      </c>
      <c r="G64" s="123">
        <f t="shared" si="9"/>
        <v>-2440.6023695327081</v>
      </c>
      <c r="H64" s="123"/>
      <c r="I64" s="123" t="str">
        <f t="shared" si="2"/>
        <v>..</v>
      </c>
      <c r="J64" s="123" t="str">
        <f t="shared" si="3"/>
        <v>High income: nonOECD</v>
      </c>
      <c r="K64" s="123"/>
      <c r="L64" s="123" t="str">
        <f t="shared" si="4"/>
        <v/>
      </c>
      <c r="M64" s="123" t="str">
        <f t="shared" si="5"/>
        <v/>
      </c>
      <c r="N64" s="123" t="str">
        <f t="shared" si="6"/>
        <v/>
      </c>
      <c r="O64" s="123"/>
      <c r="P64" s="123"/>
      <c r="Q64" s="123" t="str">
        <f t="shared" si="7"/>
        <v/>
      </c>
      <c r="S64" s="108" t="s">
        <v>56</v>
      </c>
      <c r="T64" s="108">
        <v>0</v>
      </c>
      <c r="U64" s="108" t="s">
        <v>354</v>
      </c>
      <c r="V64" s="108" t="s">
        <v>354</v>
      </c>
      <c r="W64" s="108" t="s">
        <v>354</v>
      </c>
      <c r="X64" s="108" t="s">
        <v>354</v>
      </c>
      <c r="Y64" s="108" t="str">
        <f>VLOOKUP(A64,'List of economies'!$F$7:$I$220,4,FALSE)</f>
        <v>..</v>
      </c>
      <c r="Z64" s="148">
        <v>42052467021.538132</v>
      </c>
      <c r="AA64" s="149">
        <f t="shared" si="8"/>
        <v>2.2063469644144778E-2</v>
      </c>
      <c r="AB64" s="149">
        <f t="shared" si="8"/>
        <v>0</v>
      </c>
      <c r="AC64" s="149">
        <f t="shared" si="8"/>
        <v>0</v>
      </c>
      <c r="AD64" s="149">
        <f t="shared" si="8"/>
        <v>-8.0100549092603723E-2</v>
      </c>
    </row>
    <row r="65" spans="1:30" x14ac:dyDescent="0.2">
      <c r="A65" s="123" t="s">
        <v>92</v>
      </c>
      <c r="B65" s="123">
        <v>19780</v>
      </c>
      <c r="C65" s="123">
        <f>VLOOKUP(A65,PublicDomesticFinance!$A$4:$F$233,2,FALSE)</f>
        <v>1820.6638429180434</v>
      </c>
      <c r="D65" s="123">
        <f>VLOOKUP(A65,PublicInternationalFinance!$A$5:$U$234,16,FALSE)</f>
        <v>-14.770827413655081</v>
      </c>
      <c r="E65" s="123">
        <f>VLOOKUP(A65,PrivateDomesticFinance!$A$5:$B$234,2,FALSE)</f>
        <v>0</v>
      </c>
      <c r="F65" s="123">
        <f>VLOOKUP(A65,PrivateInternationalFinance!$A$5:$G$234,2,FALSE)</f>
        <v>3634.2481868992077</v>
      </c>
      <c r="G65" s="123">
        <f t="shared" si="9"/>
        <v>5440.1412024035963</v>
      </c>
      <c r="H65" s="123"/>
      <c r="I65" s="123" t="str">
        <f t="shared" si="2"/>
        <v>..</v>
      </c>
      <c r="J65" s="123" t="str">
        <f t="shared" si="3"/>
        <v>High income: nonOECD</v>
      </c>
      <c r="K65" s="123"/>
      <c r="L65" s="123" t="str">
        <f t="shared" si="4"/>
        <v/>
      </c>
      <c r="M65" s="123" t="str">
        <f t="shared" si="5"/>
        <v/>
      </c>
      <c r="N65" s="123" t="str">
        <f t="shared" si="6"/>
        <v/>
      </c>
      <c r="O65" s="123"/>
      <c r="P65" s="123"/>
      <c r="Q65" s="123" t="str">
        <f t="shared" si="7"/>
        <v/>
      </c>
      <c r="S65" s="108" t="s">
        <v>56</v>
      </c>
      <c r="T65" s="108" t="s">
        <v>20</v>
      </c>
      <c r="U65" s="108" t="s">
        <v>354</v>
      </c>
      <c r="V65" s="108" t="s">
        <v>354</v>
      </c>
      <c r="W65" s="108" t="s">
        <v>354</v>
      </c>
      <c r="X65" s="108" t="s">
        <v>354</v>
      </c>
      <c r="Y65" s="108" t="str">
        <f>VLOOKUP(A65,'List of economies'!$F$7:$I$220,4,FALSE)</f>
        <v>..</v>
      </c>
      <c r="Z65" s="148">
        <v>6772522911.1282272</v>
      </c>
      <c r="AA65" s="149">
        <f t="shared" si="8"/>
        <v>0.26883096104797688</v>
      </c>
      <c r="AB65" s="149">
        <f t="shared" si="8"/>
        <v>-2.1809933473070264E-3</v>
      </c>
      <c r="AC65" s="149">
        <f t="shared" si="8"/>
        <v>0</v>
      </c>
      <c r="AD65" s="149">
        <f t="shared" si="8"/>
        <v>0.53661659540901907</v>
      </c>
    </row>
    <row r="66" spans="1:30" x14ac:dyDescent="0.2">
      <c r="A66" s="123" t="s">
        <v>93</v>
      </c>
      <c r="B66" s="123">
        <v>21210</v>
      </c>
      <c r="C66" s="123">
        <f>VLOOKUP(A66,PublicDomesticFinance!$A$4:$F$233,2,FALSE)</f>
        <v>0</v>
      </c>
      <c r="D66" s="123">
        <f>VLOOKUP(A66,PublicInternationalFinance!$A$5:$U$234,16,FALSE)</f>
        <v>-3602.2094040533084</v>
      </c>
      <c r="E66" s="123">
        <f>VLOOKUP(A66,PrivateDomesticFinance!$A$5:$B$234,2,FALSE)</f>
        <v>0</v>
      </c>
      <c r="F66" s="123">
        <f>VLOOKUP(A66,PrivateInternationalFinance!$A$5:$G$234,2,FALSE)</f>
        <v>2987.6927264245351</v>
      </c>
      <c r="G66" s="123">
        <f t="shared" si="9"/>
        <v>-614.51667762877332</v>
      </c>
      <c r="H66" s="123"/>
      <c r="I66" s="123" t="str">
        <f t="shared" si="2"/>
        <v>..</v>
      </c>
      <c r="J66" s="123" t="str">
        <f t="shared" si="3"/>
        <v>High income: nonOECD</v>
      </c>
      <c r="K66" s="123"/>
      <c r="L66" s="123" t="str">
        <f t="shared" si="4"/>
        <v/>
      </c>
      <c r="M66" s="123" t="str">
        <f t="shared" si="5"/>
        <v/>
      </c>
      <c r="N66" s="123" t="str">
        <f t="shared" si="6"/>
        <v/>
      </c>
      <c r="O66" s="123"/>
      <c r="P66" s="123"/>
      <c r="Q66" s="123" t="str">
        <f t="shared" si="7"/>
        <v>G20</v>
      </c>
      <c r="S66" s="108" t="s">
        <v>56</v>
      </c>
      <c r="T66" s="108">
        <v>0</v>
      </c>
      <c r="U66" s="108" t="s">
        <v>354</v>
      </c>
      <c r="V66" s="108" t="s">
        <v>354</v>
      </c>
      <c r="W66" s="108" t="s">
        <v>354</v>
      </c>
      <c r="X66" s="108" t="s">
        <v>353</v>
      </c>
      <c r="Y66" s="108" t="str">
        <f>VLOOKUP(A66,'List of economies'!$F$7:$I$220,4,FALSE)</f>
        <v>..</v>
      </c>
      <c r="Z66" s="148">
        <v>473356338837.47479</v>
      </c>
      <c r="AA66" s="149">
        <f t="shared" si="8"/>
        <v>0</v>
      </c>
      <c r="AB66" s="149">
        <f t="shared" si="8"/>
        <v>-7.609931690996356E-3</v>
      </c>
      <c r="AC66" s="149">
        <f t="shared" si="8"/>
        <v>0</v>
      </c>
      <c r="AD66" s="149">
        <f t="shared" si="8"/>
        <v>6.31172011715755E-3</v>
      </c>
    </row>
    <row r="67" spans="1:30" x14ac:dyDescent="0.2">
      <c r="A67" s="123" t="s">
        <v>94</v>
      </c>
      <c r="B67" s="123">
        <v>17230</v>
      </c>
      <c r="C67" s="123">
        <f>VLOOKUP(A67,PublicDomesticFinance!$A$4:$F$233,2,FALSE)</f>
        <v>0</v>
      </c>
      <c r="D67" s="123">
        <f>VLOOKUP(A67,PublicInternationalFinance!$A$5:$U$234,16,FALSE)</f>
        <v>0</v>
      </c>
      <c r="E67" s="123">
        <f>VLOOKUP(A67,PrivateDomesticFinance!$A$5:$B$234,2,FALSE)</f>
        <v>0</v>
      </c>
      <c r="F67" s="123">
        <f>VLOOKUP(A67,PrivateInternationalFinance!$A$5:$G$234,2,FALSE)</f>
        <v>0</v>
      </c>
      <c r="G67" s="123">
        <f t="shared" si="9"/>
        <v>0</v>
      </c>
      <c r="H67" s="123"/>
      <c r="I67" s="123" t="str">
        <f t="shared" si="2"/>
        <v>..</v>
      </c>
      <c r="J67" s="123" t="str">
        <f t="shared" si="3"/>
        <v>High income: nonOECD</v>
      </c>
      <c r="K67" s="123"/>
      <c r="L67" s="123" t="str">
        <f t="shared" si="4"/>
        <v/>
      </c>
      <c r="M67" s="123" t="str">
        <f t="shared" si="5"/>
        <v>SIDS</v>
      </c>
      <c r="N67" s="123" t="str">
        <f t="shared" si="6"/>
        <v/>
      </c>
      <c r="O67" s="123"/>
      <c r="P67" s="123"/>
      <c r="Q67" s="123" t="str">
        <f t="shared" si="7"/>
        <v/>
      </c>
      <c r="S67" s="108" t="s">
        <v>56</v>
      </c>
      <c r="T67" s="108">
        <v>0</v>
      </c>
      <c r="U67" s="108" t="s">
        <v>354</v>
      </c>
      <c r="V67" s="108" t="s">
        <v>12</v>
      </c>
      <c r="W67" s="108" t="s">
        <v>354</v>
      </c>
      <c r="X67" s="108" t="s">
        <v>354</v>
      </c>
      <c r="Y67" s="108" t="str">
        <f>VLOOKUP(A67,'List of economies'!$F$7:$I$220,4,FALSE)</f>
        <v>..</v>
      </c>
      <c r="Z67" s="148">
        <v>77136403024.817215</v>
      </c>
      <c r="AA67" s="149">
        <f t="shared" si="8"/>
        <v>0</v>
      </c>
      <c r="AB67" s="149">
        <f t="shared" si="8"/>
        <v>0</v>
      </c>
      <c r="AC67" s="149">
        <f t="shared" si="8"/>
        <v>0</v>
      </c>
      <c r="AD67" s="149">
        <f t="shared" si="8"/>
        <v>0</v>
      </c>
    </row>
    <row r="68" spans="1:30" x14ac:dyDescent="0.2">
      <c r="A68" s="123" t="s">
        <v>95</v>
      </c>
      <c r="B68" s="123">
        <v>0</v>
      </c>
      <c r="C68" s="123">
        <f>VLOOKUP(A68,PublicDomesticFinance!$A$4:$F$233,2,FALSE)</f>
        <v>0</v>
      </c>
      <c r="D68" s="123">
        <f>VLOOKUP(A68,PublicInternationalFinance!$A$5:$U$234,16,FALSE)</f>
        <v>0</v>
      </c>
      <c r="E68" s="123">
        <f>VLOOKUP(A68,PrivateDomesticFinance!$A$5:$B$234,2,FALSE)</f>
        <v>0</v>
      </c>
      <c r="F68" s="123">
        <f>VLOOKUP(A68,PrivateInternationalFinance!$A$5:$G$234,2,FALSE)</f>
        <v>-4285.8726222270971</v>
      </c>
      <c r="G68" s="123">
        <f t="shared" si="9"/>
        <v>-4285.8726222270971</v>
      </c>
      <c r="H68" s="123"/>
      <c r="I68" s="123" t="str">
        <f t="shared" si="2"/>
        <v>..</v>
      </c>
      <c r="J68" s="123" t="str">
        <f t="shared" si="3"/>
        <v>High income: nonOECD</v>
      </c>
      <c r="K68" s="123"/>
      <c r="L68" s="123" t="str">
        <f t="shared" si="4"/>
        <v/>
      </c>
      <c r="M68" s="123" t="str">
        <f t="shared" si="5"/>
        <v/>
      </c>
      <c r="N68" s="123" t="str">
        <f t="shared" si="6"/>
        <v/>
      </c>
      <c r="O68" s="123"/>
      <c r="P68" s="123"/>
      <c r="Q68" s="123" t="str">
        <f t="shared" si="7"/>
        <v/>
      </c>
      <c r="S68" s="108" t="s">
        <v>56</v>
      </c>
      <c r="T68" s="108">
        <v>0</v>
      </c>
      <c r="U68" s="108" t="s">
        <v>354</v>
      </c>
      <c r="V68" s="108" t="s">
        <v>354</v>
      </c>
      <c r="W68" s="108" t="s">
        <v>354</v>
      </c>
      <c r="X68" s="108" t="s">
        <v>354</v>
      </c>
      <c r="Y68" s="108" t="str">
        <f>VLOOKUP(A68,'List of economies'!$F$7:$I$220,4,FALSE)</f>
        <v>..</v>
      </c>
      <c r="Z68" s="148">
        <v>18166038611.170746</v>
      </c>
      <c r="AA68" s="149">
        <f t="shared" si="8"/>
        <v>0</v>
      </c>
      <c r="AB68" s="149">
        <f t="shared" si="8"/>
        <v>0</v>
      </c>
      <c r="AC68" s="149">
        <f t="shared" si="8"/>
        <v>0</v>
      </c>
      <c r="AD68" s="149">
        <f t="shared" si="8"/>
        <v>-0.23592775034572525</v>
      </c>
    </row>
    <row r="69" spans="1:30" x14ac:dyDescent="0.2">
      <c r="A69" s="123" t="s">
        <v>96</v>
      </c>
      <c r="B69" s="123">
        <v>13750</v>
      </c>
      <c r="C69" s="123">
        <f>VLOOKUP(A69,PublicDomesticFinance!$A$4:$F$233,2,FALSE)</f>
        <v>0</v>
      </c>
      <c r="D69" s="123">
        <f>VLOOKUP(A69,PublicInternationalFinance!$A$5:$U$234,16,FALSE)</f>
        <v>0</v>
      </c>
      <c r="E69" s="123">
        <f>VLOOKUP(A69,PrivateDomesticFinance!$A$5:$B$234,2,FALSE)</f>
        <v>0</v>
      </c>
      <c r="F69" s="123">
        <f>VLOOKUP(A69,PrivateInternationalFinance!$A$5:$G$234,2,FALSE)</f>
        <v>1089.7901930670546</v>
      </c>
      <c r="G69" s="123">
        <f t="shared" si="9"/>
        <v>1089.7901930670546</v>
      </c>
      <c r="H69" s="123"/>
      <c r="I69" s="123" t="str">
        <f t="shared" ref="I69:I132" si="10">Y69</f>
        <v>..</v>
      </c>
      <c r="J69" s="123" t="str">
        <f t="shared" ref="J69:J132" si="11">S69</f>
        <v>High income: nonOECD</v>
      </c>
      <c r="K69" s="123"/>
      <c r="L69" s="123" t="str">
        <f t="shared" ref="L69:L132" si="12">U69</f>
        <v/>
      </c>
      <c r="M69" s="123" t="str">
        <f t="shared" ref="M69:M132" si="13">V69</f>
        <v>SIDS</v>
      </c>
      <c r="N69" s="123" t="str">
        <f t="shared" ref="N69:N132" si="14">W69</f>
        <v/>
      </c>
      <c r="O69" s="123"/>
      <c r="P69" s="123"/>
      <c r="Q69" s="123" t="str">
        <f t="shared" ref="Q69:Q132" si="15">X69</f>
        <v/>
      </c>
      <c r="S69" s="108" t="s">
        <v>56</v>
      </c>
      <c r="T69" s="108">
        <v>0</v>
      </c>
      <c r="U69" s="108" t="s">
        <v>354</v>
      </c>
      <c r="V69" s="108" t="s">
        <v>12</v>
      </c>
      <c r="W69" s="108" t="s">
        <v>354</v>
      </c>
      <c r="X69" s="108" t="s">
        <v>354</v>
      </c>
      <c r="Y69" s="108" t="str">
        <f>VLOOKUP(A69,'List of economies'!$F$7:$I$220,4,FALSE)</f>
        <v>..</v>
      </c>
      <c r="Z69" s="148">
        <v>18684733720.570744</v>
      </c>
      <c r="AA69" s="149">
        <f t="shared" ref="AA69:AD132" si="16">IF(ISNUMBER(C69*1000000/$Z69)=TRUE,C69*1000000/$Z69,"")</f>
        <v>0</v>
      </c>
      <c r="AB69" s="149">
        <f t="shared" si="16"/>
        <v>0</v>
      </c>
      <c r="AC69" s="149">
        <f t="shared" si="16"/>
        <v>0</v>
      </c>
      <c r="AD69" s="149">
        <f t="shared" si="16"/>
        <v>5.8325165847413846E-2</v>
      </c>
    </row>
    <row r="70" spans="1:30" x14ac:dyDescent="0.2">
      <c r="A70" s="123" t="s">
        <v>97</v>
      </c>
      <c r="B70" s="123">
        <v>11670</v>
      </c>
      <c r="C70" s="123">
        <f>VLOOKUP(A70,PublicDomesticFinance!$A$4:$F$233,2,FALSE)</f>
        <v>0</v>
      </c>
      <c r="D70" s="123">
        <f>VLOOKUP(A70,PublicInternationalFinance!$A$5:$U$234,16,FALSE)</f>
        <v>70.401727252741054</v>
      </c>
      <c r="E70" s="123">
        <f>VLOOKUP(A70,PrivateDomesticFinance!$A$5:$B$234,2,FALSE)</f>
        <v>-93.826294315524365</v>
      </c>
      <c r="F70" s="123">
        <f>VLOOKUP(A70,PrivateInternationalFinance!$A$5:$G$234,2,FALSE)</f>
        <v>1198.5467746242873</v>
      </c>
      <c r="G70" s="123">
        <f t="shared" si="9"/>
        <v>1175.122207561504</v>
      </c>
      <c r="H70" s="123"/>
      <c r="I70" s="123" t="str">
        <f t="shared" si="10"/>
        <v>..</v>
      </c>
      <c r="J70" s="123" t="str">
        <f t="shared" si="11"/>
        <v>High income: nonOECD</v>
      </c>
      <c r="K70" s="123"/>
      <c r="L70" s="123" t="str">
        <f t="shared" si="12"/>
        <v>LDC</v>
      </c>
      <c r="M70" s="123" t="str">
        <f t="shared" si="13"/>
        <v/>
      </c>
      <c r="N70" s="123" t="str">
        <f t="shared" si="14"/>
        <v/>
      </c>
      <c r="O70" s="123"/>
      <c r="P70" s="123"/>
      <c r="Q70" s="123" t="str">
        <f t="shared" si="15"/>
        <v/>
      </c>
      <c r="S70" s="108" t="s">
        <v>56</v>
      </c>
      <c r="T70" s="108">
        <v>0</v>
      </c>
      <c r="U70" s="108" t="s">
        <v>11</v>
      </c>
      <c r="V70" s="108" t="s">
        <v>354</v>
      </c>
      <c r="W70" s="108" t="s">
        <v>354</v>
      </c>
      <c r="X70" s="108" t="s">
        <v>354</v>
      </c>
      <c r="Y70" s="108" t="str">
        <f>VLOOKUP(A70,'List of economies'!$F$7:$I$220,4,FALSE)</f>
        <v>..</v>
      </c>
      <c r="Z70" s="148">
        <v>10199412172.304153</v>
      </c>
      <c r="AA70" s="149">
        <f t="shared" si="16"/>
        <v>0</v>
      </c>
      <c r="AB70" s="149">
        <f t="shared" si="16"/>
        <v>6.9025279166491978E-3</v>
      </c>
      <c r="AC70" s="149">
        <f t="shared" si="16"/>
        <v>-9.199186456088481E-3</v>
      </c>
      <c r="AD70" s="149">
        <f t="shared" si="16"/>
        <v>0.117511357946575</v>
      </c>
    </row>
    <row r="71" spans="1:30" x14ac:dyDescent="0.2">
      <c r="A71" s="123" t="s">
        <v>98</v>
      </c>
      <c r="B71" s="123">
        <v>13750</v>
      </c>
      <c r="C71" s="123">
        <f>VLOOKUP(A71,PublicDomesticFinance!$A$4:$F$233,2,FALSE)</f>
        <v>8529.6834960022552</v>
      </c>
      <c r="D71" s="123">
        <f>VLOOKUP(A71,PublicInternationalFinance!$A$5:$U$234,16,FALSE)</f>
        <v>0</v>
      </c>
      <c r="E71" s="123">
        <f>VLOOKUP(A71,PrivateDomesticFinance!$A$5:$B$234,2,FALSE)</f>
        <v>8408.7957729667123</v>
      </c>
      <c r="F71" s="123">
        <f>VLOOKUP(A71,PrivateInternationalFinance!$A$5:$G$234,2,FALSE)</f>
        <v>1680.0984034850771</v>
      </c>
      <c r="G71" s="123">
        <f t="shared" si="9"/>
        <v>18618.577672454045</v>
      </c>
      <c r="H71" s="123"/>
      <c r="I71" s="123" t="str">
        <f t="shared" si="10"/>
        <v>..</v>
      </c>
      <c r="J71" s="123" t="str">
        <f t="shared" si="11"/>
        <v>High income: nonOECD</v>
      </c>
      <c r="K71" s="123"/>
      <c r="L71" s="123" t="str">
        <f t="shared" si="12"/>
        <v/>
      </c>
      <c r="M71" s="123" t="str">
        <f t="shared" si="13"/>
        <v/>
      </c>
      <c r="N71" s="123" t="str">
        <f t="shared" si="14"/>
        <v/>
      </c>
      <c r="O71" s="123"/>
      <c r="P71" s="123"/>
      <c r="Q71" s="123" t="str">
        <f t="shared" si="15"/>
        <v/>
      </c>
      <c r="S71" s="108" t="s">
        <v>56</v>
      </c>
      <c r="T71" s="108">
        <v>0</v>
      </c>
      <c r="U71" s="108" t="s">
        <v>354</v>
      </c>
      <c r="V71" s="108" t="s">
        <v>354</v>
      </c>
      <c r="W71" s="108" t="s">
        <v>354</v>
      </c>
      <c r="X71" s="108" t="s">
        <v>354</v>
      </c>
      <c r="Y71" s="108" t="str">
        <f>VLOOKUP(A71,'List of economies'!$F$7:$I$220,4,FALSE)</f>
        <v>..</v>
      </c>
      <c r="Z71" s="148">
        <v>45850763591.490547</v>
      </c>
      <c r="AA71" s="149">
        <f t="shared" si="16"/>
        <v>0.18603143825472257</v>
      </c>
      <c r="AB71" s="149">
        <f t="shared" si="16"/>
        <v>0</v>
      </c>
      <c r="AC71" s="149">
        <f t="shared" si="16"/>
        <v>0.18339489060390049</v>
      </c>
      <c r="AD71" s="149">
        <f t="shared" si="16"/>
        <v>3.664275732578829E-2</v>
      </c>
    </row>
    <row r="72" spans="1:30" x14ac:dyDescent="0.2">
      <c r="A72" s="123" t="s">
        <v>99</v>
      </c>
      <c r="B72" s="123">
        <v>15660</v>
      </c>
      <c r="C72" s="123">
        <f>VLOOKUP(A72,PublicDomesticFinance!$A$4:$F$233,2,FALSE)</f>
        <v>0</v>
      </c>
      <c r="D72" s="123">
        <f>VLOOKUP(A72,PublicInternationalFinance!$A$5:$U$234,16,FALSE)</f>
        <v>0</v>
      </c>
      <c r="E72" s="123">
        <f>VLOOKUP(A72,PrivateDomesticFinance!$A$5:$B$234,2,FALSE)</f>
        <v>0</v>
      </c>
      <c r="F72" s="123">
        <f>VLOOKUP(A72,PrivateInternationalFinance!$A$5:$G$234,2,FALSE)</f>
        <v>495.11697698576415</v>
      </c>
      <c r="G72" s="123">
        <f t="shared" si="9"/>
        <v>495.11697698576415</v>
      </c>
      <c r="H72" s="123"/>
      <c r="I72" s="123" t="str">
        <f t="shared" si="10"/>
        <v>..</v>
      </c>
      <c r="J72" s="123" t="str">
        <f t="shared" si="11"/>
        <v>High income: nonOECD</v>
      </c>
      <c r="K72" s="123"/>
      <c r="L72" s="123" t="str">
        <f t="shared" si="12"/>
        <v/>
      </c>
      <c r="M72" s="123" t="str">
        <f t="shared" si="13"/>
        <v>SIDS</v>
      </c>
      <c r="N72" s="123" t="str">
        <f t="shared" si="14"/>
        <v/>
      </c>
      <c r="O72" s="123"/>
      <c r="P72" s="123"/>
      <c r="Q72" s="123" t="str">
        <f t="shared" si="15"/>
        <v/>
      </c>
      <c r="S72" s="108" t="s">
        <v>56</v>
      </c>
      <c r="T72" s="108">
        <v>0</v>
      </c>
      <c r="U72" s="108" t="s">
        <v>354</v>
      </c>
      <c r="V72" s="108" t="s">
        <v>12</v>
      </c>
      <c r="W72" s="108" t="s">
        <v>354</v>
      </c>
      <c r="X72" s="108" t="s">
        <v>354</v>
      </c>
      <c r="Y72" s="108" t="str">
        <f>VLOOKUP(A72,'List of economies'!$F$7:$I$220,4,FALSE)</f>
        <v>..</v>
      </c>
      <c r="Z72" s="148">
        <v>4063717003.1055894</v>
      </c>
      <c r="AA72" s="149">
        <f t="shared" si="16"/>
        <v>0</v>
      </c>
      <c r="AB72" s="149">
        <f t="shared" si="16"/>
        <v>0</v>
      </c>
      <c r="AC72" s="149">
        <f t="shared" si="16"/>
        <v>0</v>
      </c>
      <c r="AD72" s="149">
        <f t="shared" si="16"/>
        <v>0.12183844903751515</v>
      </c>
    </row>
    <row r="73" spans="1:30" x14ac:dyDescent="0.2">
      <c r="A73" s="123" t="s">
        <v>100</v>
      </c>
      <c r="B73" s="123">
        <v>12660</v>
      </c>
      <c r="C73" s="123">
        <f>VLOOKUP(A73,PublicDomesticFinance!$A$4:$F$233,2,FALSE)</f>
        <v>109.93675489704712</v>
      </c>
      <c r="D73" s="123">
        <f>VLOOKUP(A73,PublicInternationalFinance!$A$5:$U$234,16,FALSE)</f>
        <v>0</v>
      </c>
      <c r="E73" s="123">
        <f>VLOOKUP(A73,PrivateDomesticFinance!$A$5:$B$234,2,FALSE)</f>
        <v>0</v>
      </c>
      <c r="F73" s="123">
        <f>VLOOKUP(A73,PrivateInternationalFinance!$A$5:$G$234,2,FALSE)</f>
        <v>139.81342490631306</v>
      </c>
      <c r="G73" s="123">
        <f t="shared" si="9"/>
        <v>249.7501798033602</v>
      </c>
      <c r="H73" s="123"/>
      <c r="I73" s="123" t="str">
        <f t="shared" si="10"/>
        <v>Latin America &amp; Caribbean</v>
      </c>
      <c r="J73" s="123" t="str">
        <f t="shared" si="11"/>
        <v>High income: nonOECD</v>
      </c>
      <c r="K73" s="123"/>
      <c r="L73" s="123" t="str">
        <f t="shared" si="12"/>
        <v/>
      </c>
      <c r="M73" s="123" t="str">
        <f t="shared" si="13"/>
        <v>SIDS</v>
      </c>
      <c r="N73" s="123" t="str">
        <f t="shared" si="14"/>
        <v/>
      </c>
      <c r="O73" s="123"/>
      <c r="P73" s="123"/>
      <c r="Q73" s="123" t="str">
        <f t="shared" si="15"/>
        <v/>
      </c>
      <c r="S73" s="108" t="s">
        <v>56</v>
      </c>
      <c r="T73" s="108">
        <v>0</v>
      </c>
      <c r="U73" s="108" t="s">
        <v>354</v>
      </c>
      <c r="V73" s="108" t="s">
        <v>12</v>
      </c>
      <c r="W73" s="108" t="s">
        <v>354</v>
      </c>
      <c r="X73" s="108" t="s">
        <v>354</v>
      </c>
      <c r="Y73" s="108" t="str">
        <f>VLOOKUP(A73,'List of economies'!$F$7:$I$220,4,FALSE)</f>
        <v>Latin America &amp; Caribbean</v>
      </c>
      <c r="Z73" s="148">
        <v>560582073.19471049</v>
      </c>
      <c r="AA73" s="149">
        <f t="shared" si="16"/>
        <v>0.19611179192821263</v>
      </c>
      <c r="AB73" s="149">
        <f t="shared" si="16"/>
        <v>0</v>
      </c>
      <c r="AC73" s="149">
        <f t="shared" si="16"/>
        <v>0</v>
      </c>
      <c r="AD73" s="149">
        <f t="shared" si="16"/>
        <v>0.24940759184382763</v>
      </c>
    </row>
    <row r="74" spans="1:30" x14ac:dyDescent="0.2">
      <c r="A74" s="123" t="s">
        <v>102</v>
      </c>
      <c r="B74" s="123">
        <v>0</v>
      </c>
      <c r="C74" s="123">
        <f>VLOOKUP(A74,PublicDomesticFinance!$A$4:$F$233,2,FALSE)</f>
        <v>0</v>
      </c>
      <c r="D74" s="123">
        <f>VLOOKUP(A74,PublicInternationalFinance!$A$5:$U$234,16,FALSE)</f>
        <v>0</v>
      </c>
      <c r="E74" s="123">
        <f>VLOOKUP(A74,PrivateDomesticFinance!$A$5:$B$234,2,FALSE)</f>
        <v>0</v>
      </c>
      <c r="F74" s="123">
        <f>VLOOKUP(A74,PrivateInternationalFinance!$A$5:$G$234,2,FALSE)</f>
        <v>691.88150412991592</v>
      </c>
      <c r="G74" s="123">
        <f t="shared" si="9"/>
        <v>691.88150412991592</v>
      </c>
      <c r="H74" s="123"/>
      <c r="I74" s="123" t="str">
        <f t="shared" si="10"/>
        <v>Latin America &amp; Caribbean</v>
      </c>
      <c r="J74" s="123" t="str">
        <f t="shared" si="11"/>
        <v>UMICs, Total</v>
      </c>
      <c r="K74" s="123"/>
      <c r="L74" s="123" t="str">
        <f t="shared" si="12"/>
        <v/>
      </c>
      <c r="M74" s="123" t="str">
        <f t="shared" si="13"/>
        <v/>
      </c>
      <c r="N74" s="123" t="str">
        <f t="shared" si="14"/>
        <v/>
      </c>
      <c r="O74" s="123"/>
      <c r="P74" s="123"/>
      <c r="Q74" s="123" t="str">
        <f t="shared" si="15"/>
        <v>G20</v>
      </c>
      <c r="S74" s="108" t="s">
        <v>343</v>
      </c>
      <c r="T74" s="108">
        <v>0</v>
      </c>
      <c r="U74" s="108" t="s">
        <v>354</v>
      </c>
      <c r="V74" s="108" t="s">
        <v>354</v>
      </c>
      <c r="W74" s="108" t="s">
        <v>354</v>
      </c>
      <c r="X74" s="108" t="s">
        <v>353</v>
      </c>
      <c r="Y74" s="108" t="str">
        <f>VLOOKUP(A74,'List of economies'!$F$7:$I$220,4,FALSE)</f>
        <v>Latin America &amp; Caribbean</v>
      </c>
      <c r="Z74" s="148" t="s">
        <v>354</v>
      </c>
      <c r="AA74" s="149" t="str">
        <f t="shared" si="16"/>
        <v/>
      </c>
      <c r="AB74" s="149" t="str">
        <f t="shared" si="16"/>
        <v/>
      </c>
      <c r="AC74" s="149" t="str">
        <f t="shared" si="16"/>
        <v/>
      </c>
      <c r="AD74" s="149" t="str">
        <f t="shared" si="16"/>
        <v/>
      </c>
    </row>
    <row r="75" spans="1:30" x14ac:dyDescent="0.2">
      <c r="A75" s="123" t="s">
        <v>103</v>
      </c>
      <c r="B75" s="123">
        <v>5890</v>
      </c>
      <c r="C75" s="123">
        <f>VLOOKUP(A75,PublicDomesticFinance!$A$4:$F$233,2,FALSE)</f>
        <v>0</v>
      </c>
      <c r="D75" s="123">
        <f>VLOOKUP(A75,PublicInternationalFinance!$A$5:$U$234,16,FALSE)</f>
        <v>240.04479083112875</v>
      </c>
      <c r="E75" s="123">
        <f>VLOOKUP(A75,PrivateDomesticFinance!$A$5:$B$234,2,FALSE)</f>
        <v>0</v>
      </c>
      <c r="F75" s="123">
        <f>VLOOKUP(A75,PrivateInternationalFinance!$A$5:$G$234,2,FALSE)</f>
        <v>0</v>
      </c>
      <c r="G75" s="123">
        <f t="shared" si="9"/>
        <v>240.04479083112875</v>
      </c>
      <c r="H75" s="123"/>
      <c r="I75" s="123" t="str">
        <f t="shared" si="10"/>
        <v>Latin America &amp; Caribbean</v>
      </c>
      <c r="J75" s="123" t="str">
        <f t="shared" si="11"/>
        <v>UMICs, Total</v>
      </c>
      <c r="K75" s="123"/>
      <c r="L75" s="123" t="str">
        <f t="shared" si="12"/>
        <v/>
      </c>
      <c r="M75" s="123" t="str">
        <f t="shared" si="13"/>
        <v>SIDS</v>
      </c>
      <c r="N75" s="123" t="str">
        <f t="shared" si="14"/>
        <v/>
      </c>
      <c r="O75" s="123"/>
      <c r="P75" s="123"/>
      <c r="Q75" s="123" t="str">
        <f t="shared" si="15"/>
        <v/>
      </c>
      <c r="S75" s="108" t="s">
        <v>343</v>
      </c>
      <c r="T75" s="108">
        <v>0</v>
      </c>
      <c r="U75" s="108" t="s">
        <v>354</v>
      </c>
      <c r="V75" s="108" t="s">
        <v>12</v>
      </c>
      <c r="W75" s="108" t="s">
        <v>354</v>
      </c>
      <c r="X75" s="108" t="s">
        <v>354</v>
      </c>
      <c r="Y75" s="108" t="str">
        <f>VLOOKUP(A75,'List of economies'!$F$7:$I$220,4,FALSE)</f>
        <v>Latin America &amp; Caribbean</v>
      </c>
      <c r="Z75" s="148">
        <v>56939415466.495697</v>
      </c>
      <c r="AA75" s="149">
        <f t="shared" si="16"/>
        <v>0</v>
      </c>
      <c r="AB75" s="149">
        <f t="shared" si="16"/>
        <v>4.2157930295644843E-3</v>
      </c>
      <c r="AC75" s="149">
        <f t="shared" si="16"/>
        <v>0</v>
      </c>
      <c r="AD75" s="149">
        <f t="shared" si="16"/>
        <v>0</v>
      </c>
    </row>
    <row r="76" spans="1:30" x14ac:dyDescent="0.2">
      <c r="A76" s="123" t="s">
        <v>104</v>
      </c>
      <c r="B76" s="123">
        <v>4770</v>
      </c>
      <c r="C76" s="123">
        <f>VLOOKUP(A76,PublicDomesticFinance!$A$4:$F$233,2,FALSE)</f>
        <v>0</v>
      </c>
      <c r="D76" s="123">
        <f>VLOOKUP(A76,PublicInternationalFinance!$A$5:$U$234,16,FALSE)</f>
        <v>0</v>
      </c>
      <c r="E76" s="123">
        <f>VLOOKUP(A76,PrivateDomesticFinance!$A$5:$B$234,2,FALSE)</f>
        <v>0</v>
      </c>
      <c r="F76" s="123">
        <f>VLOOKUP(A76,PrivateInternationalFinance!$A$5:$G$234,2,FALSE)</f>
        <v>2105.6067605784601</v>
      </c>
      <c r="G76" s="123">
        <f t="shared" si="9"/>
        <v>2105.6067605784601</v>
      </c>
      <c r="H76" s="123"/>
      <c r="I76" s="123" t="str">
        <f t="shared" si="10"/>
        <v>Latin America &amp; Caribbean</v>
      </c>
      <c r="J76" s="123" t="str">
        <f t="shared" si="11"/>
        <v>UMICs, Total</v>
      </c>
      <c r="K76" s="123"/>
      <c r="L76" s="123" t="str">
        <f t="shared" si="12"/>
        <v/>
      </c>
      <c r="M76" s="123" t="str">
        <f t="shared" si="13"/>
        <v>SIDS</v>
      </c>
      <c r="N76" s="123" t="str">
        <f t="shared" si="14"/>
        <v/>
      </c>
      <c r="O76" s="123"/>
      <c r="P76" s="123"/>
      <c r="Q76" s="123" t="str">
        <f t="shared" si="15"/>
        <v/>
      </c>
      <c r="S76" s="108" t="s">
        <v>343</v>
      </c>
      <c r="T76" s="108">
        <v>0</v>
      </c>
      <c r="U76" s="108" t="s">
        <v>354</v>
      </c>
      <c r="V76" s="108" t="s">
        <v>12</v>
      </c>
      <c r="W76" s="108" t="s">
        <v>354</v>
      </c>
      <c r="X76" s="108" t="s">
        <v>354</v>
      </c>
      <c r="Y76" s="108" t="str">
        <f>VLOOKUP(A76,'List of economies'!$F$7:$I$220,4,FALSE)</f>
        <v>Latin America &amp; Caribbean</v>
      </c>
      <c r="Z76" s="148" t="s">
        <v>354</v>
      </c>
      <c r="AA76" s="149" t="str">
        <f t="shared" si="16"/>
        <v/>
      </c>
      <c r="AB76" s="149" t="str">
        <f t="shared" si="16"/>
        <v/>
      </c>
      <c r="AC76" s="149" t="str">
        <f t="shared" si="16"/>
        <v/>
      </c>
      <c r="AD76" s="149" t="str">
        <f t="shared" si="16"/>
        <v/>
      </c>
    </row>
    <row r="77" spans="1:30" x14ac:dyDescent="0.2">
      <c r="A77" s="123" t="s">
        <v>105</v>
      </c>
      <c r="B77" s="123">
        <v>13320</v>
      </c>
      <c r="C77" s="123">
        <f>VLOOKUP(A77,PublicDomesticFinance!$A$4:$F$233,2,FALSE)</f>
        <v>2150.7418479756302</v>
      </c>
      <c r="D77" s="123">
        <f>VLOOKUP(A77,PublicInternationalFinance!$A$5:$U$234,16,FALSE)</f>
        <v>-11.005003612901632</v>
      </c>
      <c r="E77" s="123">
        <f>VLOOKUP(A77,PrivateDomesticFinance!$A$5:$B$234,2,FALSE)</f>
        <v>0</v>
      </c>
      <c r="F77" s="123">
        <f>VLOOKUP(A77,PrivateInternationalFinance!$A$5:$G$234,2,FALSE)</f>
        <v>1884.7147915549353</v>
      </c>
      <c r="G77" s="123">
        <f t="shared" si="9"/>
        <v>4024.4516359176641</v>
      </c>
      <c r="H77" s="123"/>
      <c r="I77" s="123" t="str">
        <f t="shared" si="10"/>
        <v>Europe &amp; Central Asia</v>
      </c>
      <c r="J77" s="123" t="str">
        <f t="shared" si="11"/>
        <v>UMICs, Total</v>
      </c>
      <c r="K77" s="123"/>
      <c r="L77" s="123" t="str">
        <f t="shared" si="12"/>
        <v/>
      </c>
      <c r="M77" s="123" t="str">
        <f t="shared" si="13"/>
        <v/>
      </c>
      <c r="N77" s="123" t="str">
        <f t="shared" si="14"/>
        <v/>
      </c>
      <c r="O77" s="123"/>
      <c r="P77" s="123"/>
      <c r="Q77" s="123" t="str">
        <f t="shared" si="15"/>
        <v/>
      </c>
      <c r="S77" s="108" t="s">
        <v>343</v>
      </c>
      <c r="T77" s="108">
        <v>0</v>
      </c>
      <c r="U77" s="108" t="s">
        <v>354</v>
      </c>
      <c r="V77" s="108" t="s">
        <v>354</v>
      </c>
      <c r="W77" s="108" t="s">
        <v>354</v>
      </c>
      <c r="X77" s="108" t="s">
        <v>354</v>
      </c>
      <c r="Y77" s="108" t="str">
        <f>VLOOKUP(A77,'List of economies'!$F$7:$I$220,4,FALSE)</f>
        <v>Europe &amp; Central Asia</v>
      </c>
      <c r="Z77" s="148">
        <v>16324282637.097469</v>
      </c>
      <c r="AA77" s="149">
        <f t="shared" si="16"/>
        <v>0.13175107879399237</v>
      </c>
      <c r="AB77" s="149">
        <f t="shared" si="16"/>
        <v>-6.7414929388029583E-4</v>
      </c>
      <c r="AC77" s="149">
        <f t="shared" si="16"/>
        <v>0</v>
      </c>
      <c r="AD77" s="149">
        <f t="shared" si="16"/>
        <v>0.11545467776157337</v>
      </c>
    </row>
    <row r="78" spans="1:30" x14ac:dyDescent="0.2">
      <c r="A78" s="123" t="s">
        <v>107</v>
      </c>
      <c r="B78" s="123">
        <v>12960</v>
      </c>
      <c r="C78" s="123">
        <f>VLOOKUP(A78,PublicDomesticFinance!$A$4:$F$233,2,FALSE)</f>
        <v>3863.2157200572838</v>
      </c>
      <c r="D78" s="123">
        <f>VLOOKUP(A78,PublicInternationalFinance!$A$5:$U$234,16,FALSE)</f>
        <v>-34.943148091873852</v>
      </c>
      <c r="E78" s="123">
        <f>VLOOKUP(A78,PrivateDomesticFinance!$A$5:$B$234,2,FALSE)</f>
        <v>0</v>
      </c>
      <c r="F78" s="123">
        <f>VLOOKUP(A78,PrivateInternationalFinance!$A$5:$G$234,2,FALSE)</f>
        <v>1194.4277499567861</v>
      </c>
      <c r="G78" s="123">
        <f t="shared" si="9"/>
        <v>5022.7003219221961</v>
      </c>
      <c r="H78" s="123"/>
      <c r="I78" s="123" t="str">
        <f t="shared" si="10"/>
        <v>Europe &amp; Central Asia</v>
      </c>
      <c r="J78" s="123" t="str">
        <f t="shared" si="11"/>
        <v>UMICs, Total</v>
      </c>
      <c r="K78" s="123"/>
      <c r="L78" s="123" t="str">
        <f t="shared" si="12"/>
        <v/>
      </c>
      <c r="M78" s="123" t="str">
        <f t="shared" si="13"/>
        <v/>
      </c>
      <c r="N78" s="123" t="str">
        <f t="shared" si="14"/>
        <v/>
      </c>
      <c r="O78" s="123"/>
      <c r="P78" s="123"/>
      <c r="Q78" s="123" t="str">
        <f t="shared" si="15"/>
        <v/>
      </c>
      <c r="S78" s="108" t="s">
        <v>343</v>
      </c>
      <c r="T78" s="108">
        <v>0</v>
      </c>
      <c r="U78" s="108" t="s">
        <v>354</v>
      </c>
      <c r="V78" s="108" t="s">
        <v>354</v>
      </c>
      <c r="W78" s="108" t="s">
        <v>354</v>
      </c>
      <c r="X78" s="108" t="s">
        <v>354</v>
      </c>
      <c r="Y78" s="108" t="str">
        <f>VLOOKUP(A78,'List of economies'!$F$7:$I$220,4,FALSE)</f>
        <v>Europe &amp; Central Asia</v>
      </c>
      <c r="Z78" s="148">
        <v>28987716550.572891</v>
      </c>
      <c r="AA78" s="149">
        <f t="shared" si="16"/>
        <v>0.1332707843102231</v>
      </c>
      <c r="AB78" s="149">
        <f t="shared" si="16"/>
        <v>-1.2054467288208413E-3</v>
      </c>
      <c r="AC78" s="149">
        <f t="shared" si="16"/>
        <v>0</v>
      </c>
      <c r="AD78" s="149">
        <f t="shared" si="16"/>
        <v>4.1204616716634078E-2</v>
      </c>
    </row>
    <row r="79" spans="1:30" x14ac:dyDescent="0.2">
      <c r="A79" s="123" t="s">
        <v>108</v>
      </c>
      <c r="B79" s="123">
        <v>0</v>
      </c>
      <c r="C79" s="123">
        <f>VLOOKUP(A79,PublicDomesticFinance!$A$4:$F$233,2,FALSE)</f>
        <v>0</v>
      </c>
      <c r="D79" s="123">
        <f>VLOOKUP(A79,PublicInternationalFinance!$A$5:$U$234,16,FALSE)</f>
        <v>0</v>
      </c>
      <c r="E79" s="123">
        <f>VLOOKUP(A79,PrivateDomesticFinance!$A$5:$B$234,2,FALSE)</f>
        <v>0</v>
      </c>
      <c r="F79" s="123">
        <f>VLOOKUP(A79,PrivateInternationalFinance!$A$5:$G$234,2,FALSE)</f>
        <v>0</v>
      </c>
      <c r="G79" s="123">
        <f t="shared" ref="G79:G110" si="17">SUM(C79:F79)</f>
        <v>0</v>
      </c>
      <c r="H79" s="123"/>
      <c r="I79" s="123" t="str">
        <f t="shared" si="10"/>
        <v>Middle East &amp; North Africa</v>
      </c>
      <c r="J79" s="123" t="str">
        <f t="shared" si="11"/>
        <v>UMICs, Total</v>
      </c>
      <c r="K79" s="123"/>
      <c r="L79" s="123" t="str">
        <f t="shared" si="12"/>
        <v/>
      </c>
      <c r="M79" s="123" t="str">
        <f t="shared" si="13"/>
        <v/>
      </c>
      <c r="N79" s="123" t="str">
        <f t="shared" si="14"/>
        <v/>
      </c>
      <c r="O79" s="123"/>
      <c r="P79" s="123"/>
      <c r="Q79" s="123" t="str">
        <f t="shared" si="15"/>
        <v/>
      </c>
      <c r="S79" s="108" t="s">
        <v>343</v>
      </c>
      <c r="T79" s="108">
        <v>0</v>
      </c>
      <c r="U79" s="108" t="s">
        <v>354</v>
      </c>
      <c r="V79" s="108" t="s">
        <v>354</v>
      </c>
      <c r="W79" s="108" t="s">
        <v>354</v>
      </c>
      <c r="X79" s="108" t="s">
        <v>354</v>
      </c>
      <c r="Y79" s="108" t="str">
        <f>VLOOKUP(A79,'List of economies'!$F$7:$I$220,4,FALSE)</f>
        <v>Middle East &amp; North Africa</v>
      </c>
      <c r="Z79" s="148" t="s">
        <v>354</v>
      </c>
      <c r="AA79" s="149" t="str">
        <f t="shared" si="16"/>
        <v/>
      </c>
      <c r="AB79" s="149" t="str">
        <f t="shared" si="16"/>
        <v/>
      </c>
      <c r="AC79" s="149" t="str">
        <f t="shared" si="16"/>
        <v/>
      </c>
      <c r="AD79" s="149" t="str">
        <f t="shared" si="16"/>
        <v/>
      </c>
    </row>
    <row r="80" spans="1:30" x14ac:dyDescent="0.2">
      <c r="A80" s="123" t="s">
        <v>110</v>
      </c>
      <c r="B80" s="123">
        <v>12270</v>
      </c>
      <c r="C80" s="123">
        <f>VLOOKUP(A80,PublicDomesticFinance!$A$4:$F$233,2,FALSE)</f>
        <v>29602.682643586275</v>
      </c>
      <c r="D80" s="123">
        <f>VLOOKUP(A80,PublicInternationalFinance!$A$5:$U$234,16,FALSE)</f>
        <v>426.32212569905067</v>
      </c>
      <c r="E80" s="123">
        <f>VLOOKUP(A80,PrivateDomesticFinance!$A$5:$B$234,2,FALSE)</f>
        <v>0</v>
      </c>
      <c r="F80" s="123">
        <f>VLOOKUP(A80,PrivateInternationalFinance!$A$5:$G$234,2,FALSE)</f>
        <v>7090.4619289615175</v>
      </c>
      <c r="G80" s="123">
        <f t="shared" si="17"/>
        <v>37119.466698246841</v>
      </c>
      <c r="H80" s="123"/>
      <c r="I80" s="123" t="str">
        <f t="shared" si="10"/>
        <v>Latin America &amp; Caribbean</v>
      </c>
      <c r="J80" s="123" t="str">
        <f t="shared" si="11"/>
        <v>UMICs, Total</v>
      </c>
      <c r="K80" s="123"/>
      <c r="L80" s="123" t="str">
        <f t="shared" si="12"/>
        <v/>
      </c>
      <c r="M80" s="123" t="str">
        <f t="shared" si="13"/>
        <v/>
      </c>
      <c r="N80" s="123" t="str">
        <f t="shared" si="14"/>
        <v/>
      </c>
      <c r="O80" s="123"/>
      <c r="P80" s="123"/>
      <c r="Q80" s="123" t="str">
        <f t="shared" si="15"/>
        <v/>
      </c>
      <c r="S80" s="108" t="s">
        <v>343</v>
      </c>
      <c r="T80" s="108">
        <v>0</v>
      </c>
      <c r="U80" s="108" t="s">
        <v>354</v>
      </c>
      <c r="V80" s="108" t="s">
        <v>354</v>
      </c>
      <c r="W80" s="108" t="s">
        <v>354</v>
      </c>
      <c r="X80" s="108" t="s">
        <v>354</v>
      </c>
      <c r="Y80" s="108" t="str">
        <f>VLOOKUP(A80,'List of economies'!$F$7:$I$220,4,FALSE)</f>
        <v>Latin America &amp; Caribbean</v>
      </c>
      <c r="Z80" s="148">
        <v>156308027298.99066</v>
      </c>
      <c r="AA80" s="149">
        <f t="shared" si="16"/>
        <v>0.18938683543719337</v>
      </c>
      <c r="AB80" s="149">
        <f t="shared" si="16"/>
        <v>2.7274486989946395E-3</v>
      </c>
      <c r="AC80" s="149">
        <f t="shared" si="16"/>
        <v>0</v>
      </c>
      <c r="AD80" s="149">
        <f t="shared" si="16"/>
        <v>4.5362110004745118E-2</v>
      </c>
    </row>
    <row r="81" spans="1:30" x14ac:dyDescent="0.2">
      <c r="A81" s="123" t="s">
        <v>111</v>
      </c>
      <c r="B81" s="123">
        <v>12400</v>
      </c>
      <c r="C81" s="123">
        <f>VLOOKUP(A81,PublicDomesticFinance!$A$4:$F$233,2,FALSE)</f>
        <v>0</v>
      </c>
      <c r="D81" s="123">
        <f>VLOOKUP(A81,PublicInternationalFinance!$A$5:$U$234,16,FALSE)</f>
        <v>75.22338397880489</v>
      </c>
      <c r="E81" s="123">
        <f>VLOOKUP(A81,PrivateDomesticFinance!$A$5:$B$234,2,FALSE)</f>
        <v>0</v>
      </c>
      <c r="F81" s="123">
        <f>VLOOKUP(A81,PrivateInternationalFinance!$A$5:$G$234,2,FALSE)</f>
        <v>67.665555034636952</v>
      </c>
      <c r="G81" s="123">
        <f t="shared" si="17"/>
        <v>142.88893901344184</v>
      </c>
      <c r="H81" s="123"/>
      <c r="I81" s="123" t="str">
        <f t="shared" si="10"/>
        <v>Latin America &amp; Caribbean</v>
      </c>
      <c r="J81" s="123" t="str">
        <f t="shared" si="11"/>
        <v>UMICs, Total</v>
      </c>
      <c r="K81" s="123"/>
      <c r="L81" s="123" t="str">
        <f t="shared" si="12"/>
        <v/>
      </c>
      <c r="M81" s="123" t="str">
        <f t="shared" si="13"/>
        <v>SIDS</v>
      </c>
      <c r="N81" s="123" t="str">
        <f t="shared" si="14"/>
        <v/>
      </c>
      <c r="O81" s="123"/>
      <c r="P81" s="123"/>
      <c r="Q81" s="123" t="str">
        <f t="shared" si="15"/>
        <v/>
      </c>
      <c r="S81" s="108" t="s">
        <v>343</v>
      </c>
      <c r="T81" s="108">
        <v>0</v>
      </c>
      <c r="U81" s="108" t="s">
        <v>354</v>
      </c>
      <c r="V81" s="108" t="s">
        <v>12</v>
      </c>
      <c r="W81" s="108" t="s">
        <v>354</v>
      </c>
      <c r="X81" s="108" t="s">
        <v>354</v>
      </c>
      <c r="Y81" s="108" t="str">
        <f>VLOOKUP(A81,'List of economies'!$F$7:$I$220,4,FALSE)</f>
        <v>Latin America &amp; Caribbean</v>
      </c>
      <c r="Z81" s="148">
        <v>979184862.14578724</v>
      </c>
      <c r="AA81" s="149">
        <f t="shared" si="16"/>
        <v>0</v>
      </c>
      <c r="AB81" s="149">
        <f t="shared" si="16"/>
        <v>7.6822453948032082E-2</v>
      </c>
      <c r="AC81" s="149">
        <f t="shared" si="16"/>
        <v>0</v>
      </c>
      <c r="AD81" s="149">
        <f t="shared" si="16"/>
        <v>6.9103963562462109E-2</v>
      </c>
    </row>
    <row r="82" spans="1:30" x14ac:dyDescent="0.2">
      <c r="A82" s="123" t="s">
        <v>112</v>
      </c>
      <c r="B82" s="123">
        <v>11700</v>
      </c>
      <c r="C82" s="123">
        <f>VLOOKUP(A82,PublicDomesticFinance!$A$4:$F$233,2,FALSE)</f>
        <v>4832.2727990383146</v>
      </c>
      <c r="D82" s="123">
        <f>VLOOKUP(A82,PublicInternationalFinance!$A$5:$U$234,16,FALSE)</f>
        <v>128.06311326991309</v>
      </c>
      <c r="E82" s="123">
        <f>VLOOKUP(A82,PrivateDomesticFinance!$A$5:$B$234,2,FALSE)</f>
        <v>2698.9581256884021</v>
      </c>
      <c r="F82" s="123">
        <f>VLOOKUP(A82,PrivateInternationalFinance!$A$5:$G$234,2,FALSE)</f>
        <v>493.64674120537273</v>
      </c>
      <c r="G82" s="123">
        <f t="shared" si="17"/>
        <v>8152.940779202002</v>
      </c>
      <c r="H82" s="123"/>
      <c r="I82" s="123" t="str">
        <f t="shared" si="10"/>
        <v>Latin America &amp; Caribbean</v>
      </c>
      <c r="J82" s="123" t="str">
        <f t="shared" si="11"/>
        <v>UMICs, Total</v>
      </c>
      <c r="K82" s="123"/>
      <c r="L82" s="123" t="str">
        <f t="shared" si="12"/>
        <v/>
      </c>
      <c r="M82" s="123" t="str">
        <f t="shared" si="13"/>
        <v/>
      </c>
      <c r="N82" s="123" t="str">
        <f t="shared" si="14"/>
        <v/>
      </c>
      <c r="O82" s="123"/>
      <c r="P82" s="123"/>
      <c r="Q82" s="123" t="str">
        <f t="shared" si="15"/>
        <v/>
      </c>
      <c r="S82" s="108" t="s">
        <v>343</v>
      </c>
      <c r="T82" s="108">
        <v>0</v>
      </c>
      <c r="U82" s="108" t="s">
        <v>354</v>
      </c>
      <c r="V82" s="108" t="s">
        <v>354</v>
      </c>
      <c r="W82" s="108" t="s">
        <v>354</v>
      </c>
      <c r="X82" s="108" t="s">
        <v>354</v>
      </c>
      <c r="Y82" s="108" t="str">
        <f>VLOOKUP(A82,'List of economies'!$F$7:$I$220,4,FALSE)</f>
        <v>Latin America &amp; Caribbean</v>
      </c>
      <c r="Z82" s="148">
        <v>24491647114.104507</v>
      </c>
      <c r="AA82" s="149">
        <f t="shared" si="16"/>
        <v>0.19730289173795318</v>
      </c>
      <c r="AB82" s="149">
        <f t="shared" si="16"/>
        <v>5.2288485406178651E-3</v>
      </c>
      <c r="AC82" s="149">
        <f t="shared" si="16"/>
        <v>0.11019912679266466</v>
      </c>
      <c r="AD82" s="149">
        <f t="shared" si="16"/>
        <v>2.015571835187378E-2</v>
      </c>
    </row>
    <row r="83" spans="1:30" x14ac:dyDescent="0.2">
      <c r="A83" s="123" t="s">
        <v>347</v>
      </c>
      <c r="B83" s="123">
        <v>11760</v>
      </c>
      <c r="C83" s="123">
        <f>VLOOKUP(A83,PublicDomesticFinance!$A$4:$F$233,2,FALSE)</f>
        <v>3878.7824766727381</v>
      </c>
      <c r="D83" s="123">
        <f>VLOOKUP(A83,PublicInternationalFinance!$A$5:$U$234,16,FALSE)</f>
        <v>548.49520474952396</v>
      </c>
      <c r="E83" s="123">
        <f>VLOOKUP(A83,PrivateDomesticFinance!$A$5:$B$234,2,FALSE)</f>
        <v>0</v>
      </c>
      <c r="F83" s="123">
        <f>VLOOKUP(A83,PrivateInternationalFinance!$A$5:$G$234,2,FALSE)</f>
        <v>770.02606819936375</v>
      </c>
      <c r="G83" s="123">
        <f t="shared" si="17"/>
        <v>5197.3037496216257</v>
      </c>
      <c r="H83" s="123"/>
      <c r="I83" s="123" t="str">
        <f t="shared" si="10"/>
        <v>Latin America &amp; Caribbean</v>
      </c>
      <c r="J83" s="123" t="str">
        <f t="shared" si="11"/>
        <v>UMICs, Total</v>
      </c>
      <c r="K83" s="123"/>
      <c r="L83" s="123" t="str">
        <f t="shared" si="12"/>
        <v/>
      </c>
      <c r="M83" s="123" t="str">
        <f t="shared" si="13"/>
        <v/>
      </c>
      <c r="N83" s="123" t="str">
        <f t="shared" si="14"/>
        <v/>
      </c>
      <c r="O83" s="123"/>
      <c r="P83" s="123"/>
      <c r="Q83" s="123" t="str">
        <f t="shared" si="15"/>
        <v/>
      </c>
      <c r="S83" s="108" t="s">
        <v>343</v>
      </c>
      <c r="T83" s="108">
        <v>0</v>
      </c>
      <c r="U83" s="108" t="s">
        <v>354</v>
      </c>
      <c r="V83" s="108" t="s">
        <v>354</v>
      </c>
      <c r="W83" s="108" t="s">
        <v>354</v>
      </c>
      <c r="X83" s="108" t="s">
        <v>354</v>
      </c>
      <c r="Y83" s="108" t="str">
        <f>VLOOKUP(A83,'List of economies'!$F$7:$I$220,4,FALSE)</f>
        <v>Latin America &amp; Caribbean</v>
      </c>
      <c r="Z83" s="148">
        <v>181840904278.7951</v>
      </c>
      <c r="AA83" s="149">
        <f t="shared" si="16"/>
        <v>2.133063785651803E-2</v>
      </c>
      <c r="AB83" s="149">
        <f t="shared" si="16"/>
        <v>3.0163466626220762E-3</v>
      </c>
      <c r="AC83" s="149">
        <f t="shared" si="16"/>
        <v>0</v>
      </c>
      <c r="AD83" s="149">
        <f t="shared" si="16"/>
        <v>4.2346141604024034E-3</v>
      </c>
    </row>
    <row r="84" spans="1:30" x14ac:dyDescent="0.2">
      <c r="A84" s="123" t="s">
        <v>113</v>
      </c>
      <c r="B84" s="123">
        <v>11340</v>
      </c>
      <c r="C84" s="123">
        <f>VLOOKUP(A84,PublicDomesticFinance!$A$4:$F$233,2,FALSE)</f>
        <v>382.7147258240139</v>
      </c>
      <c r="D84" s="123">
        <f>VLOOKUP(A84,PublicInternationalFinance!$A$5:$U$234,16,FALSE)</f>
        <v>87.66335998137636</v>
      </c>
      <c r="E84" s="123">
        <f>VLOOKUP(A84,PrivateDomesticFinance!$A$5:$B$234,2,FALSE)</f>
        <v>0</v>
      </c>
      <c r="F84" s="123">
        <f>VLOOKUP(A84,PrivateInternationalFinance!$A$5:$G$234,2,FALSE)</f>
        <v>159.24750329501273</v>
      </c>
      <c r="G84" s="123">
        <f t="shared" si="17"/>
        <v>629.62558910040298</v>
      </c>
      <c r="H84" s="123"/>
      <c r="I84" s="123" t="str">
        <f t="shared" si="10"/>
        <v>Sub-Saharan Africa</v>
      </c>
      <c r="J84" s="123" t="str">
        <f t="shared" si="11"/>
        <v>UMICs, Total</v>
      </c>
      <c r="K84" s="123"/>
      <c r="L84" s="123" t="str">
        <f t="shared" si="12"/>
        <v/>
      </c>
      <c r="M84" s="123" t="str">
        <f t="shared" si="13"/>
        <v>SIDS</v>
      </c>
      <c r="N84" s="123" t="str">
        <f t="shared" si="14"/>
        <v/>
      </c>
      <c r="O84" s="123"/>
      <c r="P84" s="123"/>
      <c r="Q84" s="123" t="str">
        <f t="shared" si="15"/>
        <v/>
      </c>
      <c r="S84" s="108" t="s">
        <v>343</v>
      </c>
      <c r="T84" s="108">
        <v>0</v>
      </c>
      <c r="U84" s="108" t="s">
        <v>354</v>
      </c>
      <c r="V84" s="108" t="s">
        <v>12</v>
      </c>
      <c r="W84" s="108" t="s">
        <v>354</v>
      </c>
      <c r="X84" s="108" t="s">
        <v>354</v>
      </c>
      <c r="Y84" s="108" t="str">
        <f>VLOOKUP(A84,'List of economies'!$F$7:$I$220,4,FALSE)</f>
        <v>Sub-Saharan Africa</v>
      </c>
      <c r="Z84" s="148">
        <v>1228504426.167217</v>
      </c>
      <c r="AA84" s="149">
        <f t="shared" si="16"/>
        <v>0.31152897594194012</v>
      </c>
      <c r="AB84" s="149">
        <f t="shared" si="16"/>
        <v>7.1357789287642442E-2</v>
      </c>
      <c r="AC84" s="149">
        <f t="shared" si="16"/>
        <v>0</v>
      </c>
      <c r="AD84" s="149">
        <f t="shared" si="16"/>
        <v>0.12962713027566811</v>
      </c>
    </row>
    <row r="85" spans="1:30" x14ac:dyDescent="0.2">
      <c r="A85" s="123" t="s">
        <v>115</v>
      </c>
      <c r="B85" s="123">
        <v>10700</v>
      </c>
      <c r="C85" s="123">
        <f>VLOOKUP(A85,PublicDomesticFinance!$A$4:$F$233,2,FALSE)</f>
        <v>176325.7398465763</v>
      </c>
      <c r="D85" s="123">
        <f>VLOOKUP(A85,PublicInternationalFinance!$A$5:$U$234,16,FALSE)</f>
        <v>-402.72921546155862</v>
      </c>
      <c r="E85" s="123">
        <f>VLOOKUP(A85,PrivateDomesticFinance!$A$5:$B$234,2,FALSE)</f>
        <v>147941.27363765784</v>
      </c>
      <c r="F85" s="123">
        <f>VLOOKUP(A85,PrivateInternationalFinance!$A$5:$G$234,2,FALSE)</f>
        <v>51565.95094976954</v>
      </c>
      <c r="G85" s="123">
        <f t="shared" si="17"/>
        <v>375430.2352185421</v>
      </c>
      <c r="H85" s="123"/>
      <c r="I85" s="123" t="str">
        <f t="shared" si="10"/>
        <v>Latin America &amp; Caribbean</v>
      </c>
      <c r="J85" s="123" t="str">
        <f t="shared" si="11"/>
        <v>UMICs, Total</v>
      </c>
      <c r="K85" s="123"/>
      <c r="L85" s="123" t="str">
        <f t="shared" si="12"/>
        <v/>
      </c>
      <c r="M85" s="123" t="str">
        <f t="shared" si="13"/>
        <v/>
      </c>
      <c r="N85" s="123" t="str">
        <f t="shared" si="14"/>
        <v/>
      </c>
      <c r="O85" s="123"/>
      <c r="P85" s="123"/>
      <c r="Q85" s="123" t="str">
        <f t="shared" si="15"/>
        <v>G20</v>
      </c>
      <c r="S85" s="108" t="s">
        <v>343</v>
      </c>
      <c r="T85" s="108">
        <v>0</v>
      </c>
      <c r="U85" s="108" t="s">
        <v>354</v>
      </c>
      <c r="V85" s="108" t="s">
        <v>354</v>
      </c>
      <c r="W85" s="108" t="s">
        <v>354</v>
      </c>
      <c r="X85" s="108" t="s">
        <v>353</v>
      </c>
      <c r="Y85" s="108" t="str">
        <f>VLOOKUP(A85,'List of economies'!$F$7:$I$220,4,FALSE)</f>
        <v>Latin America &amp; Caribbean</v>
      </c>
      <c r="Z85" s="148">
        <v>1126722915143.2483</v>
      </c>
      <c r="AA85" s="149">
        <f t="shared" si="16"/>
        <v>0.15649432302897537</v>
      </c>
      <c r="AB85" s="149">
        <f t="shared" si="16"/>
        <v>-3.5743412160065707E-4</v>
      </c>
      <c r="AC85" s="149">
        <f t="shared" si="16"/>
        <v>0.13130226753118712</v>
      </c>
      <c r="AD85" s="149">
        <f t="shared" si="16"/>
        <v>4.5766310648979382E-2</v>
      </c>
    </row>
    <row r="86" spans="1:30" x14ac:dyDescent="0.2">
      <c r="A86" s="123" t="s">
        <v>116</v>
      </c>
      <c r="B86" s="123">
        <v>10810</v>
      </c>
      <c r="C86" s="123">
        <f>VLOOKUP(A86,PublicDomesticFinance!$A$4:$F$233,2,FALSE)</f>
        <v>142553.91925154923</v>
      </c>
      <c r="D86" s="123">
        <f>VLOOKUP(A86,PublicInternationalFinance!$A$5:$U$234,16,FALSE)</f>
        <v>0</v>
      </c>
      <c r="E86" s="123">
        <f>VLOOKUP(A86,PrivateDomesticFinance!$A$5:$B$234,2,FALSE)</f>
        <v>171274.82450951348</v>
      </c>
      <c r="F86" s="123">
        <f>VLOOKUP(A86,PrivateInternationalFinance!$A$5:$G$234,2,FALSE)</f>
        <v>26513.170988727215</v>
      </c>
      <c r="G86" s="123">
        <f t="shared" si="17"/>
        <v>340341.91474978998</v>
      </c>
      <c r="H86" s="123"/>
      <c r="I86" s="123" t="str">
        <f t="shared" si="10"/>
        <v>Europe &amp; Central Asia</v>
      </c>
      <c r="J86" s="123" t="str">
        <f t="shared" si="11"/>
        <v>UMICs, Total</v>
      </c>
      <c r="K86" s="123"/>
      <c r="L86" s="123" t="str">
        <f t="shared" si="12"/>
        <v/>
      </c>
      <c r="M86" s="123" t="str">
        <f t="shared" si="13"/>
        <v/>
      </c>
      <c r="N86" s="123" t="str">
        <f t="shared" si="14"/>
        <v/>
      </c>
      <c r="O86" s="123"/>
      <c r="P86" s="123"/>
      <c r="Q86" s="123" t="str">
        <f t="shared" si="15"/>
        <v>G20</v>
      </c>
      <c r="S86" s="108" t="s">
        <v>343</v>
      </c>
      <c r="T86" s="108">
        <v>0</v>
      </c>
      <c r="U86" s="108" t="s">
        <v>354</v>
      </c>
      <c r="V86" s="108" t="s">
        <v>354</v>
      </c>
      <c r="W86" s="108" t="s">
        <v>354</v>
      </c>
      <c r="X86" s="108" t="s">
        <v>353</v>
      </c>
      <c r="Y86" s="108" t="str">
        <f>VLOOKUP(A86,'List of economies'!$F$7:$I$220,4,FALSE)</f>
        <v>Europe &amp; Central Asia</v>
      </c>
      <c r="Z86" s="148">
        <v>948263630426.21997</v>
      </c>
      <c r="AA86" s="149">
        <f t="shared" si="16"/>
        <v>0.15033152667415381</v>
      </c>
      <c r="AB86" s="149">
        <f t="shared" si="16"/>
        <v>0</v>
      </c>
      <c r="AC86" s="149">
        <f t="shared" si="16"/>
        <v>0.18061941744252058</v>
      </c>
      <c r="AD86" s="149">
        <f t="shared" si="16"/>
        <v>2.7959704599036694E-2</v>
      </c>
    </row>
    <row r="87" spans="1:30" x14ac:dyDescent="0.2">
      <c r="A87" s="123" t="s">
        <v>117</v>
      </c>
      <c r="B87" s="123">
        <v>10510</v>
      </c>
      <c r="C87" s="123">
        <f>VLOOKUP(A87,PublicDomesticFinance!$A$4:$F$233,2,FALSE)</f>
        <v>128092.26527169631</v>
      </c>
      <c r="D87" s="123">
        <f>VLOOKUP(A87,PublicInternationalFinance!$A$5:$U$234,16,FALSE)</f>
        <v>3328.106633536639</v>
      </c>
      <c r="E87" s="123">
        <f>VLOOKUP(A87,PrivateDomesticFinance!$A$5:$B$234,2,FALSE)</f>
        <v>92296.563096557613</v>
      </c>
      <c r="F87" s="123">
        <f>VLOOKUP(A87,PrivateInternationalFinance!$A$5:$G$234,2,FALSE)</f>
        <v>4029.9985343465023</v>
      </c>
      <c r="G87" s="123">
        <f t="shared" si="17"/>
        <v>227746.93353613708</v>
      </c>
      <c r="H87" s="123"/>
      <c r="I87" s="123" t="str">
        <f t="shared" si="10"/>
        <v>Europe &amp; Central Asia</v>
      </c>
      <c r="J87" s="123" t="str">
        <f t="shared" si="11"/>
        <v>UMICs, Total</v>
      </c>
      <c r="K87" s="123"/>
      <c r="L87" s="123" t="str">
        <f t="shared" si="12"/>
        <v/>
      </c>
      <c r="M87" s="123" t="str">
        <f t="shared" si="13"/>
        <v/>
      </c>
      <c r="N87" s="123" t="str">
        <f t="shared" si="14"/>
        <v/>
      </c>
      <c r="O87" s="123"/>
      <c r="P87" s="123"/>
      <c r="Q87" s="123" t="str">
        <f t="shared" si="15"/>
        <v>G20</v>
      </c>
      <c r="S87" s="108" t="s">
        <v>343</v>
      </c>
      <c r="T87" s="108">
        <v>0</v>
      </c>
      <c r="U87" s="108" t="s">
        <v>354</v>
      </c>
      <c r="V87" s="108" t="s">
        <v>354</v>
      </c>
      <c r="W87" s="108" t="s">
        <v>354</v>
      </c>
      <c r="X87" s="108" t="s">
        <v>353</v>
      </c>
      <c r="Y87" s="108" t="str">
        <f>VLOOKUP(A87,'List of economies'!$F$7:$I$220,4,FALSE)</f>
        <v>Europe &amp; Central Asia</v>
      </c>
      <c r="Z87" s="148">
        <v>614665581417.57581</v>
      </c>
      <c r="AA87" s="149">
        <f t="shared" si="16"/>
        <v>0.20839342423612336</v>
      </c>
      <c r="AB87" s="149">
        <f t="shared" si="16"/>
        <v>5.4144997444971225E-3</v>
      </c>
      <c r="AC87" s="149">
        <f t="shared" si="16"/>
        <v>0.15015736342955494</v>
      </c>
      <c r="AD87" s="149">
        <f t="shared" si="16"/>
        <v>6.5564083237787552E-3</v>
      </c>
    </row>
    <row r="88" spans="1:30" x14ac:dyDescent="0.2">
      <c r="A88" s="123" t="s">
        <v>118</v>
      </c>
      <c r="B88" s="123">
        <v>8950</v>
      </c>
      <c r="C88" s="123">
        <f>VLOOKUP(A88,PublicDomesticFinance!$A$4:$F$233,2,FALSE)</f>
        <v>18598.66921771194</v>
      </c>
      <c r="D88" s="123">
        <f>VLOOKUP(A88,PublicInternationalFinance!$A$5:$U$234,16,FALSE)</f>
        <v>5661.514986451486</v>
      </c>
      <c r="E88" s="123">
        <f>VLOOKUP(A88,PrivateDomesticFinance!$A$5:$B$234,2,FALSE)</f>
        <v>142933.93197242077</v>
      </c>
      <c r="F88" s="123">
        <f>VLOOKUP(A88,PrivateInternationalFinance!$A$5:$G$234,2,FALSE)</f>
        <v>11754.833176535954</v>
      </c>
      <c r="G88" s="123">
        <f t="shared" si="17"/>
        <v>178948.94935312017</v>
      </c>
      <c r="H88" s="123"/>
      <c r="I88" s="123" t="str">
        <f t="shared" si="10"/>
        <v>Latin America &amp; Caribbean</v>
      </c>
      <c r="J88" s="123" t="str">
        <f t="shared" si="11"/>
        <v>UMICs, Total</v>
      </c>
      <c r="K88" s="123"/>
      <c r="L88" s="123" t="str">
        <f t="shared" si="12"/>
        <v/>
      </c>
      <c r="M88" s="123" t="str">
        <f t="shared" si="13"/>
        <v/>
      </c>
      <c r="N88" s="123" t="str">
        <f t="shared" si="14"/>
        <v/>
      </c>
      <c r="O88" s="123"/>
      <c r="P88" s="123"/>
      <c r="Q88" s="123" t="str">
        <f t="shared" si="15"/>
        <v>G20</v>
      </c>
      <c r="S88" s="108" t="s">
        <v>343</v>
      </c>
      <c r="T88" s="108">
        <v>0</v>
      </c>
      <c r="U88" s="108" t="s">
        <v>354</v>
      </c>
      <c r="V88" s="108" t="s">
        <v>354</v>
      </c>
      <c r="W88" s="108" t="s">
        <v>354</v>
      </c>
      <c r="X88" s="108" t="s">
        <v>353</v>
      </c>
      <c r="Y88" s="108" t="str">
        <f>VLOOKUP(A88,'List of economies'!$F$7:$I$220,4,FALSE)</f>
        <v>Latin America &amp; Caribbean</v>
      </c>
      <c r="Z88" s="148">
        <v>995033292152.53271</v>
      </c>
      <c r="AA88" s="149">
        <f t="shared" si="16"/>
        <v>1.8691504459592369E-2</v>
      </c>
      <c r="AB88" s="149">
        <f t="shared" si="16"/>
        <v>5.68977443378207E-3</v>
      </c>
      <c r="AC88" s="149">
        <f t="shared" si="16"/>
        <v>0.14364738657458895</v>
      </c>
      <c r="AD88" s="149">
        <f t="shared" si="16"/>
        <v>1.1813507416527735E-2</v>
      </c>
    </row>
    <row r="89" spans="1:30" x14ac:dyDescent="0.2">
      <c r="A89" s="123" t="s">
        <v>120</v>
      </c>
      <c r="B89" s="123">
        <v>8930</v>
      </c>
      <c r="C89" s="123">
        <f>VLOOKUP(A89,PublicDomesticFinance!$A$4:$F$233,2,FALSE)</f>
        <v>5590.7753858443157</v>
      </c>
      <c r="D89" s="123">
        <f>VLOOKUP(A89,PublicInternationalFinance!$A$5:$U$234,16,FALSE)</f>
        <v>1051.5338686852165</v>
      </c>
      <c r="E89" s="123">
        <f>VLOOKUP(A89,PrivateDomesticFinance!$A$5:$B$234,2,FALSE)</f>
        <v>6782.1672377809009</v>
      </c>
      <c r="F89" s="123">
        <f>VLOOKUP(A89,PrivateInternationalFinance!$A$5:$G$234,2,FALSE)</f>
        <v>6923.4583927579406</v>
      </c>
      <c r="G89" s="123">
        <f t="shared" si="17"/>
        <v>20347.934885068375</v>
      </c>
      <c r="H89" s="123"/>
      <c r="I89" s="123" t="str">
        <f t="shared" si="10"/>
        <v>Middle East &amp; North Africa</v>
      </c>
      <c r="J89" s="123" t="str">
        <f t="shared" si="11"/>
        <v>UMICs, Total</v>
      </c>
      <c r="K89" s="123"/>
      <c r="L89" s="123" t="str">
        <f t="shared" si="12"/>
        <v/>
      </c>
      <c r="M89" s="123" t="str">
        <f t="shared" si="13"/>
        <v/>
      </c>
      <c r="N89" s="123" t="str">
        <f t="shared" si="14"/>
        <v/>
      </c>
      <c r="O89" s="123"/>
      <c r="P89" s="123"/>
      <c r="Q89" s="123" t="str">
        <f t="shared" si="15"/>
        <v/>
      </c>
      <c r="S89" s="108" t="s">
        <v>343</v>
      </c>
      <c r="T89" s="108">
        <v>0</v>
      </c>
      <c r="U89" s="108" t="s">
        <v>354</v>
      </c>
      <c r="V89" s="108" t="s">
        <v>354</v>
      </c>
      <c r="W89" s="108" t="s">
        <v>354</v>
      </c>
      <c r="X89" s="108" t="s">
        <v>354</v>
      </c>
      <c r="Y89" s="108" t="str">
        <f>VLOOKUP(A89,'List of economies'!$F$7:$I$220,4,FALSE)</f>
        <v>Middle East &amp; North Africa</v>
      </c>
      <c r="Z89" s="148">
        <v>30891824477.822678</v>
      </c>
      <c r="AA89" s="149">
        <f t="shared" si="16"/>
        <v>0.18097912571845498</v>
      </c>
      <c r="AB89" s="149">
        <f t="shared" si="16"/>
        <v>3.4039228386789369E-2</v>
      </c>
      <c r="AC89" s="149">
        <f t="shared" si="16"/>
        <v>0.21954570027580717</v>
      </c>
      <c r="AD89" s="149">
        <f t="shared" si="16"/>
        <v>0.22411943968308862</v>
      </c>
    </row>
    <row r="90" spans="1:30" x14ac:dyDescent="0.2">
      <c r="A90" s="123" t="s">
        <v>122</v>
      </c>
      <c r="B90" s="123">
        <v>8830</v>
      </c>
      <c r="C90" s="123">
        <f>VLOOKUP(A90,PublicDomesticFinance!$A$4:$F$233,2,FALSE)</f>
        <v>28452.798073929775</v>
      </c>
      <c r="D90" s="123">
        <f>VLOOKUP(A90,PublicInternationalFinance!$A$5:$U$234,16,FALSE)</f>
        <v>346.46111254453143</v>
      </c>
      <c r="E90" s="123">
        <f>VLOOKUP(A90,PrivateDomesticFinance!$A$5:$B$234,2,FALSE)</f>
        <v>13210.089396861553</v>
      </c>
      <c r="F90" s="123">
        <f>VLOOKUP(A90,PrivateInternationalFinance!$A$5:$G$234,2,FALSE)</f>
        <v>6823.715974107663</v>
      </c>
      <c r="G90" s="123">
        <f t="shared" si="17"/>
        <v>48833.064557443518</v>
      </c>
      <c r="H90" s="123"/>
      <c r="I90" s="123" t="str">
        <f t="shared" si="10"/>
        <v>East Asia &amp; Pacific</v>
      </c>
      <c r="J90" s="123" t="str">
        <f t="shared" si="11"/>
        <v>UMICs, Total</v>
      </c>
      <c r="K90" s="123"/>
      <c r="L90" s="123" t="str">
        <f t="shared" si="12"/>
        <v/>
      </c>
      <c r="M90" s="123" t="str">
        <f t="shared" si="13"/>
        <v/>
      </c>
      <c r="N90" s="123" t="str">
        <f t="shared" si="14"/>
        <v/>
      </c>
      <c r="O90" s="123"/>
      <c r="P90" s="123"/>
      <c r="Q90" s="123" t="str">
        <f t="shared" si="15"/>
        <v/>
      </c>
      <c r="S90" s="108" t="s">
        <v>343</v>
      </c>
      <c r="T90" s="108">
        <v>0</v>
      </c>
      <c r="U90" s="108" t="s">
        <v>354</v>
      </c>
      <c r="V90" s="108" t="s">
        <v>354</v>
      </c>
      <c r="W90" s="108" t="s">
        <v>354</v>
      </c>
      <c r="X90" s="108" t="s">
        <v>354</v>
      </c>
      <c r="Y90" s="108" t="str">
        <f>VLOOKUP(A90,'List of economies'!$F$7:$I$220,4,FALSE)</f>
        <v>East Asia &amp; Pacific</v>
      </c>
      <c r="Z90" s="148">
        <v>187834039089.99243</v>
      </c>
      <c r="AA90" s="149">
        <f t="shared" si="16"/>
        <v>0.15147839130636948</v>
      </c>
      <c r="AB90" s="149">
        <f t="shared" si="16"/>
        <v>1.8445065347210032E-3</v>
      </c>
      <c r="AC90" s="149">
        <f t="shared" si="16"/>
        <v>7.0328516923029688E-2</v>
      </c>
      <c r="AD90" s="149">
        <f t="shared" si="16"/>
        <v>3.6328431242637439E-2</v>
      </c>
    </row>
    <row r="91" spans="1:30" x14ac:dyDescent="0.2">
      <c r="A91" s="123" t="s">
        <v>124</v>
      </c>
      <c r="B91" s="123">
        <v>8200</v>
      </c>
      <c r="C91" s="123">
        <f>VLOOKUP(A91,PublicDomesticFinance!$A$4:$F$233,2,FALSE)</f>
        <v>19000.185856527598</v>
      </c>
      <c r="D91" s="123">
        <f>VLOOKUP(A91,PublicInternationalFinance!$A$5:$U$234,16,FALSE)</f>
        <v>820.3280956568949</v>
      </c>
      <c r="E91" s="123">
        <f>VLOOKUP(A91,PrivateDomesticFinance!$A$5:$B$234,2,FALSE)</f>
        <v>12632.359188431252</v>
      </c>
      <c r="F91" s="123">
        <f>VLOOKUP(A91,PrivateInternationalFinance!$A$5:$G$234,2,FALSE)</f>
        <v>13238.379745958347</v>
      </c>
      <c r="G91" s="123">
        <f t="shared" si="17"/>
        <v>45691.25288657409</v>
      </c>
      <c r="H91" s="123"/>
      <c r="I91" s="123" t="str">
        <f t="shared" si="10"/>
        <v>Europe &amp; Central Asia</v>
      </c>
      <c r="J91" s="123" t="str">
        <f t="shared" si="11"/>
        <v>UMICs, Total</v>
      </c>
      <c r="K91" s="123"/>
      <c r="L91" s="123" t="str">
        <f t="shared" si="12"/>
        <v/>
      </c>
      <c r="M91" s="123" t="str">
        <f t="shared" si="13"/>
        <v/>
      </c>
      <c r="N91" s="123" t="str">
        <f t="shared" si="14"/>
        <v>LLDC</v>
      </c>
      <c r="O91" s="123"/>
      <c r="P91" s="123"/>
      <c r="Q91" s="123" t="str">
        <f t="shared" si="15"/>
        <v/>
      </c>
      <c r="S91" s="108" t="s">
        <v>343</v>
      </c>
      <c r="T91" s="108">
        <v>0</v>
      </c>
      <c r="U91" s="108" t="s">
        <v>354</v>
      </c>
      <c r="V91" s="108" t="s">
        <v>354</v>
      </c>
      <c r="W91" s="108" t="s">
        <v>13</v>
      </c>
      <c r="X91" s="108" t="s">
        <v>354</v>
      </c>
      <c r="Y91" s="108" t="str">
        <f>VLOOKUP(A91,'List of economies'!$F$7:$I$220,4,FALSE)</f>
        <v>Europe &amp; Central Asia</v>
      </c>
      <c r="Z91" s="148">
        <v>83038717997.559631</v>
      </c>
      <c r="AA91" s="149">
        <f t="shared" si="16"/>
        <v>0.22881116561898249</v>
      </c>
      <c r="AB91" s="149">
        <f t="shared" si="16"/>
        <v>9.8788627213753834E-3</v>
      </c>
      <c r="AC91" s="149">
        <f t="shared" si="16"/>
        <v>0.15212613456776267</v>
      </c>
      <c r="AD91" s="149">
        <f t="shared" si="16"/>
        <v>0.15942418266076075</v>
      </c>
    </row>
    <row r="92" spans="1:30" x14ac:dyDescent="0.2">
      <c r="A92" s="123" t="s">
        <v>125</v>
      </c>
      <c r="B92" s="123">
        <v>8230</v>
      </c>
      <c r="C92" s="123">
        <f>VLOOKUP(A92,PublicDomesticFinance!$A$4:$F$233,2,FALSE)</f>
        <v>22883.285196457204</v>
      </c>
      <c r="D92" s="123">
        <f>VLOOKUP(A92,PublicInternationalFinance!$A$5:$U$234,16,FALSE)</f>
        <v>-99.813425276139611</v>
      </c>
      <c r="E92" s="123">
        <f>VLOOKUP(A92,PrivateDomesticFinance!$A$5:$B$234,2,FALSE)</f>
        <v>26889.967039130021</v>
      </c>
      <c r="F92" s="123">
        <f>VLOOKUP(A92,PrivateInternationalFinance!$A$5:$G$234,2,FALSE)</f>
        <v>2047.2415802885557</v>
      </c>
      <c r="G92" s="123">
        <f t="shared" si="17"/>
        <v>51720.680390599642</v>
      </c>
      <c r="H92" s="123"/>
      <c r="I92" s="123" t="str">
        <f t="shared" si="10"/>
        <v>Europe &amp; Central Asia</v>
      </c>
      <c r="J92" s="123" t="str">
        <f t="shared" si="11"/>
        <v>UMICs, Total</v>
      </c>
      <c r="K92" s="123"/>
      <c r="L92" s="123" t="str">
        <f t="shared" si="12"/>
        <v/>
      </c>
      <c r="M92" s="123" t="str">
        <f t="shared" si="13"/>
        <v/>
      </c>
      <c r="N92" s="123" t="str">
        <f t="shared" si="14"/>
        <v/>
      </c>
      <c r="O92" s="123"/>
      <c r="P92" s="123"/>
      <c r="Q92" s="123" t="str">
        <f t="shared" si="15"/>
        <v/>
      </c>
      <c r="S92" s="108" t="s">
        <v>343</v>
      </c>
      <c r="T92" s="108">
        <v>0</v>
      </c>
      <c r="U92" s="108" t="s">
        <v>354</v>
      </c>
      <c r="V92" s="108" t="s">
        <v>354</v>
      </c>
      <c r="W92" s="108" t="s">
        <v>354</v>
      </c>
      <c r="X92" s="108" t="s">
        <v>354</v>
      </c>
      <c r="Y92" s="108" t="str">
        <f>VLOOKUP(A92,'List of economies'!$F$7:$I$220,4,FALSE)</f>
        <v>Europe &amp; Central Asia</v>
      </c>
      <c r="Z92" s="148">
        <v>115606753519.70366</v>
      </c>
      <c r="AA92" s="149">
        <f t="shared" si="16"/>
        <v>0.19794073010239013</v>
      </c>
      <c r="AB92" s="149">
        <f t="shared" si="16"/>
        <v>-8.6338749456473342E-4</v>
      </c>
      <c r="AC92" s="149">
        <f t="shared" si="16"/>
        <v>0.23259858287212415</v>
      </c>
      <c r="AD92" s="149">
        <f t="shared" si="16"/>
        <v>1.7708667685574529E-2</v>
      </c>
    </row>
    <row r="93" spans="1:30" x14ac:dyDescent="0.2">
      <c r="A93" s="123" t="s">
        <v>126</v>
      </c>
      <c r="B93" s="123">
        <v>8840</v>
      </c>
      <c r="C93" s="123">
        <f>VLOOKUP(A93,PublicDomesticFinance!$A$4:$F$233,2,FALSE)</f>
        <v>156.73783167730244</v>
      </c>
      <c r="D93" s="123">
        <f>VLOOKUP(A93,PublicInternationalFinance!$A$5:$U$234,16,FALSE)</f>
        <v>195.90432027395678</v>
      </c>
      <c r="E93" s="123">
        <f>VLOOKUP(A93,PrivateDomesticFinance!$A$5:$B$234,2,FALSE)</f>
        <v>0</v>
      </c>
      <c r="F93" s="123">
        <f>VLOOKUP(A93,PrivateInternationalFinance!$A$5:$G$234,2,FALSE)</f>
        <v>384.81995628435845</v>
      </c>
      <c r="G93" s="123">
        <f t="shared" si="17"/>
        <v>737.46210823561773</v>
      </c>
      <c r="H93" s="123"/>
      <c r="I93" s="123" t="str">
        <f t="shared" si="10"/>
        <v>Sub-Saharan Africa</v>
      </c>
      <c r="J93" s="123" t="str">
        <f t="shared" si="11"/>
        <v>UMICs, Total</v>
      </c>
      <c r="K93" s="123"/>
      <c r="L93" s="123" t="str">
        <f t="shared" si="12"/>
        <v/>
      </c>
      <c r="M93" s="123" t="str">
        <f t="shared" si="13"/>
        <v/>
      </c>
      <c r="N93" s="123" t="str">
        <f t="shared" si="14"/>
        <v/>
      </c>
      <c r="O93" s="123"/>
      <c r="P93" s="123"/>
      <c r="Q93" s="123" t="str">
        <f t="shared" si="15"/>
        <v/>
      </c>
      <c r="S93" s="108" t="s">
        <v>343</v>
      </c>
      <c r="T93" s="108">
        <v>0</v>
      </c>
      <c r="U93" s="108" t="s">
        <v>354</v>
      </c>
      <c r="V93" s="108" t="s">
        <v>354</v>
      </c>
      <c r="W93" s="108" t="s">
        <v>354</v>
      </c>
      <c r="X93" s="108" t="s">
        <v>354</v>
      </c>
      <c r="Y93" s="108" t="str">
        <f>VLOOKUP(A93,'List of economies'!$F$7:$I$220,4,FALSE)</f>
        <v>Sub-Saharan Africa</v>
      </c>
      <c r="Z93" s="148">
        <v>10372201875.215694</v>
      </c>
      <c r="AA93" s="149">
        <f t="shared" si="16"/>
        <v>1.5111336393463999E-2</v>
      </c>
      <c r="AB93" s="149">
        <f t="shared" si="16"/>
        <v>1.888743804168224E-2</v>
      </c>
      <c r="AC93" s="149">
        <f t="shared" si="16"/>
        <v>0</v>
      </c>
      <c r="AD93" s="149">
        <f t="shared" si="16"/>
        <v>3.7101086241281431E-2</v>
      </c>
    </row>
    <row r="94" spans="1:30" x14ac:dyDescent="0.2">
      <c r="A94" s="123" t="s">
        <v>127</v>
      </c>
      <c r="B94" s="123">
        <v>8140</v>
      </c>
      <c r="C94" s="123">
        <f>VLOOKUP(A94,PublicDomesticFinance!$A$4:$F$233,2,FALSE)</f>
        <v>1646.2060290747791</v>
      </c>
      <c r="D94" s="123">
        <f>VLOOKUP(A94,PublicInternationalFinance!$A$5:$U$234,16,FALSE)</f>
        <v>606.87895622645067</v>
      </c>
      <c r="E94" s="123">
        <f>VLOOKUP(A94,PrivateDomesticFinance!$A$5:$B$234,2,FALSE)</f>
        <v>1369.3685901011979</v>
      </c>
      <c r="F94" s="123">
        <f>VLOOKUP(A94,PrivateInternationalFinance!$A$5:$G$234,2,FALSE)</f>
        <v>-6507.8178106905261</v>
      </c>
      <c r="G94" s="123">
        <f t="shared" si="17"/>
        <v>-2885.3642352880988</v>
      </c>
      <c r="H94" s="123"/>
      <c r="I94" s="123" t="str">
        <f t="shared" si="10"/>
        <v>Sub-Saharan Africa</v>
      </c>
      <c r="J94" s="123" t="str">
        <f t="shared" si="11"/>
        <v>UMICs, Total</v>
      </c>
      <c r="K94" s="123"/>
      <c r="L94" s="123" t="str">
        <f t="shared" si="12"/>
        <v/>
      </c>
      <c r="M94" s="123" t="str">
        <f t="shared" si="13"/>
        <v>SIDS</v>
      </c>
      <c r="N94" s="123" t="str">
        <f t="shared" si="14"/>
        <v/>
      </c>
      <c r="O94" s="123"/>
      <c r="P94" s="123"/>
      <c r="Q94" s="123" t="str">
        <f t="shared" si="15"/>
        <v/>
      </c>
      <c r="S94" s="108" t="s">
        <v>343</v>
      </c>
      <c r="T94" s="108">
        <v>0</v>
      </c>
      <c r="U94" s="108" t="s">
        <v>354</v>
      </c>
      <c r="V94" s="108" t="s">
        <v>12</v>
      </c>
      <c r="W94" s="108" t="s">
        <v>354</v>
      </c>
      <c r="X94" s="108" t="s">
        <v>354</v>
      </c>
      <c r="Y94" s="108" t="str">
        <f>VLOOKUP(A94,'List of economies'!$F$7:$I$220,4,FALSE)</f>
        <v>Sub-Saharan Africa</v>
      </c>
      <c r="Z94" s="148">
        <v>8127473381.6765709</v>
      </c>
      <c r="AA94" s="149">
        <f t="shared" si="16"/>
        <v>0.20254831381990851</v>
      </c>
      <c r="AB94" s="149">
        <f t="shared" si="16"/>
        <v>7.4670063834925901E-2</v>
      </c>
      <c r="AC94" s="149">
        <f t="shared" si="16"/>
        <v>0.16848638264241458</v>
      </c>
      <c r="AD94" s="149">
        <f t="shared" si="16"/>
        <v>-0.8007184404150044</v>
      </c>
    </row>
    <row r="95" spans="1:30" x14ac:dyDescent="0.2">
      <c r="A95" s="123" t="s">
        <v>128</v>
      </c>
      <c r="B95" s="123">
        <v>8260</v>
      </c>
      <c r="C95" s="123">
        <f>VLOOKUP(A95,PublicDomesticFinance!$A$4:$F$233,2,FALSE)</f>
        <v>0</v>
      </c>
      <c r="D95" s="123">
        <f>VLOOKUP(A95,PublicInternationalFinance!$A$5:$U$234,16,FALSE)</f>
        <v>243.30568155728153</v>
      </c>
      <c r="E95" s="123">
        <f>VLOOKUP(A95,PrivateDomesticFinance!$A$5:$B$234,2,FALSE)</f>
        <v>0</v>
      </c>
      <c r="F95" s="123">
        <f>VLOOKUP(A95,PrivateInternationalFinance!$A$5:$G$234,2,FALSE)</f>
        <v>76.360349644352738</v>
      </c>
      <c r="G95" s="123">
        <f t="shared" si="17"/>
        <v>319.66603120163427</v>
      </c>
      <c r="H95" s="123"/>
      <c r="I95" s="123" t="str">
        <f t="shared" si="10"/>
        <v>Latin America &amp; Caribbean</v>
      </c>
      <c r="J95" s="123" t="str">
        <f t="shared" si="11"/>
        <v>UMICs, Total</v>
      </c>
      <c r="K95" s="123"/>
      <c r="L95" s="123" t="str">
        <f t="shared" si="12"/>
        <v/>
      </c>
      <c r="M95" s="123" t="str">
        <f t="shared" si="13"/>
        <v>SIDS</v>
      </c>
      <c r="N95" s="123" t="str">
        <f t="shared" si="14"/>
        <v/>
      </c>
      <c r="O95" s="123"/>
      <c r="P95" s="123"/>
      <c r="Q95" s="123" t="str">
        <f t="shared" si="15"/>
        <v/>
      </c>
      <c r="S95" s="108" t="s">
        <v>343</v>
      </c>
      <c r="T95" s="108">
        <v>0</v>
      </c>
      <c r="U95" s="108" t="s">
        <v>354</v>
      </c>
      <c r="V95" s="108" t="s">
        <v>12</v>
      </c>
      <c r="W95" s="108" t="s">
        <v>354</v>
      </c>
      <c r="X95" s="108" t="s">
        <v>354</v>
      </c>
      <c r="Y95" s="108" t="str">
        <f>VLOOKUP(A95,'List of economies'!$F$7:$I$220,4,FALSE)</f>
        <v>Latin America &amp; Caribbean</v>
      </c>
      <c r="Z95" s="148">
        <v>2304711031.8908663</v>
      </c>
      <c r="AA95" s="149">
        <f t="shared" si="16"/>
        <v>0</v>
      </c>
      <c r="AB95" s="149">
        <f t="shared" si="16"/>
        <v>0.10556884494003786</v>
      </c>
      <c r="AC95" s="149">
        <f t="shared" si="16"/>
        <v>0</v>
      </c>
      <c r="AD95" s="149">
        <f t="shared" si="16"/>
        <v>3.3132287990874067E-2</v>
      </c>
    </row>
    <row r="96" spans="1:30" x14ac:dyDescent="0.2">
      <c r="A96" s="123" t="s">
        <v>129</v>
      </c>
      <c r="B96" s="123">
        <v>7740</v>
      </c>
      <c r="C96" s="123">
        <f>VLOOKUP(A96,PublicDomesticFinance!$A$4:$F$233,2,FALSE)</f>
        <v>3681.2893361011156</v>
      </c>
      <c r="D96" s="123">
        <f>VLOOKUP(A96,PublicInternationalFinance!$A$5:$U$234,16,FALSE)</f>
        <v>201.75385447653318</v>
      </c>
      <c r="E96" s="123">
        <f>VLOOKUP(A96,PrivateDomesticFinance!$A$5:$B$234,2,FALSE)</f>
        <v>0</v>
      </c>
      <c r="F96" s="123">
        <f>VLOOKUP(A96,PrivateInternationalFinance!$A$5:$G$234,2,FALSE)</f>
        <v>1902.6844590145743</v>
      </c>
      <c r="G96" s="123">
        <f t="shared" si="17"/>
        <v>5785.7276495922233</v>
      </c>
      <c r="H96" s="123"/>
      <c r="I96" s="123" t="str">
        <f t="shared" si="10"/>
        <v>Latin America &amp; Caribbean</v>
      </c>
      <c r="J96" s="123" t="str">
        <f t="shared" si="11"/>
        <v>UMICs, Total</v>
      </c>
      <c r="K96" s="123"/>
      <c r="L96" s="123" t="str">
        <f t="shared" si="12"/>
        <v/>
      </c>
      <c r="M96" s="123" t="str">
        <f t="shared" si="13"/>
        <v/>
      </c>
      <c r="N96" s="123" t="str">
        <f t="shared" si="14"/>
        <v/>
      </c>
      <c r="O96" s="123"/>
      <c r="P96" s="123"/>
      <c r="Q96" s="123" t="str">
        <f t="shared" si="15"/>
        <v/>
      </c>
      <c r="S96" s="108" t="s">
        <v>343</v>
      </c>
      <c r="T96" s="108">
        <v>0</v>
      </c>
      <c r="U96" s="108" t="s">
        <v>354</v>
      </c>
      <c r="V96" s="108" t="s">
        <v>354</v>
      </c>
      <c r="W96" s="108" t="s">
        <v>354</v>
      </c>
      <c r="X96" s="108" t="s">
        <v>354</v>
      </c>
      <c r="Y96" s="108" t="str">
        <f>VLOOKUP(A96,'List of economies'!$F$7:$I$220,4,FALSE)</f>
        <v>Latin America &amp; Caribbean</v>
      </c>
      <c r="Z96" s="148">
        <v>26127232421.839008</v>
      </c>
      <c r="AA96" s="149">
        <f t="shared" si="16"/>
        <v>0.14089855659660419</v>
      </c>
      <c r="AB96" s="149">
        <f t="shared" si="16"/>
        <v>7.7219757232263484E-3</v>
      </c>
      <c r="AC96" s="149">
        <f t="shared" si="16"/>
        <v>0</v>
      </c>
      <c r="AD96" s="149">
        <f t="shared" si="16"/>
        <v>7.282380423209979E-2</v>
      </c>
    </row>
    <row r="97" spans="1:30" x14ac:dyDescent="0.2">
      <c r="A97" s="123" t="s">
        <v>130</v>
      </c>
      <c r="B97" s="123">
        <v>6940</v>
      </c>
      <c r="C97" s="123">
        <f>VLOOKUP(A97,PublicDomesticFinance!$A$4:$F$233,2,FALSE)</f>
        <v>3480.7943922282402</v>
      </c>
      <c r="D97" s="123">
        <f>VLOOKUP(A97,PublicInternationalFinance!$A$5:$U$234,16,FALSE)</f>
        <v>846.77084761721198</v>
      </c>
      <c r="E97" s="123">
        <f>VLOOKUP(A97,PrivateDomesticFinance!$A$5:$B$234,2,FALSE)</f>
        <v>2924.9783365823178</v>
      </c>
      <c r="F97" s="123">
        <f>VLOOKUP(A97,PrivateInternationalFinance!$A$5:$G$234,2,FALSE)</f>
        <v>389.46891665866491</v>
      </c>
      <c r="G97" s="123">
        <f t="shared" si="17"/>
        <v>7642.0124930864349</v>
      </c>
      <c r="H97" s="123"/>
      <c r="I97" s="123" t="str">
        <f t="shared" si="10"/>
        <v>Sub-Saharan Africa</v>
      </c>
      <c r="J97" s="123" t="str">
        <f t="shared" si="11"/>
        <v>UMICs, Total</v>
      </c>
      <c r="K97" s="123"/>
      <c r="L97" s="123" t="str">
        <f t="shared" si="12"/>
        <v/>
      </c>
      <c r="M97" s="123" t="str">
        <f t="shared" si="13"/>
        <v/>
      </c>
      <c r="N97" s="123" t="str">
        <f t="shared" si="14"/>
        <v>LLDC</v>
      </c>
      <c r="O97" s="123"/>
      <c r="P97" s="123"/>
      <c r="Q97" s="123" t="str">
        <f t="shared" si="15"/>
        <v/>
      </c>
      <c r="S97" s="108" t="s">
        <v>343</v>
      </c>
      <c r="T97" s="108">
        <v>0</v>
      </c>
      <c r="U97" s="108" t="s">
        <v>354</v>
      </c>
      <c r="V97" s="108" t="s">
        <v>354</v>
      </c>
      <c r="W97" s="108" t="s">
        <v>13</v>
      </c>
      <c r="X97" s="108" t="s">
        <v>354</v>
      </c>
      <c r="Y97" s="108" t="str">
        <f>VLOOKUP(A97,'List of economies'!$F$7:$I$220,4,FALSE)</f>
        <v>Sub-Saharan Africa</v>
      </c>
      <c r="Z97" s="148">
        <v>12856228938.547911</v>
      </c>
      <c r="AA97" s="149">
        <f t="shared" si="16"/>
        <v>0.27074769816765487</v>
      </c>
      <c r="AB97" s="149">
        <f t="shared" si="16"/>
        <v>6.586463664148573E-2</v>
      </c>
      <c r="AC97" s="149">
        <f t="shared" si="16"/>
        <v>0.22751448737911859</v>
      </c>
      <c r="AD97" s="149">
        <f t="shared" si="16"/>
        <v>3.0294180239034754E-2</v>
      </c>
    </row>
    <row r="98" spans="1:30" x14ac:dyDescent="0.2">
      <c r="A98" s="123" t="s">
        <v>131</v>
      </c>
      <c r="B98" s="123">
        <v>7600</v>
      </c>
      <c r="C98" s="123">
        <f>VLOOKUP(A98,PublicDomesticFinance!$A$4:$F$233,2,FALSE)</f>
        <v>650.5706914417442</v>
      </c>
      <c r="D98" s="123">
        <f>VLOOKUP(A98,PublicInternationalFinance!$A$5:$U$234,16,FALSE)</f>
        <v>615.82611592220962</v>
      </c>
      <c r="E98" s="123">
        <f>VLOOKUP(A98,PrivateDomesticFinance!$A$5:$B$234,2,FALSE)</f>
        <v>0</v>
      </c>
      <c r="F98" s="123">
        <f>VLOOKUP(A98,PrivateInternationalFinance!$A$5:$G$234,2,FALSE)</f>
        <v>3520.1175579934797</v>
      </c>
      <c r="G98" s="123">
        <f t="shared" si="17"/>
        <v>4786.5143653574341</v>
      </c>
      <c r="H98" s="123"/>
      <c r="I98" s="123" t="str">
        <f t="shared" si="10"/>
        <v>Latin America &amp; Caribbean</v>
      </c>
      <c r="J98" s="123" t="str">
        <f t="shared" si="11"/>
        <v>UMICs, Total</v>
      </c>
      <c r="K98" s="123"/>
      <c r="L98" s="123" t="str">
        <f t="shared" si="12"/>
        <v/>
      </c>
      <c r="M98" s="123" t="str">
        <f t="shared" si="13"/>
        <v/>
      </c>
      <c r="N98" s="123" t="str">
        <f t="shared" si="14"/>
        <v/>
      </c>
      <c r="O98" s="123"/>
      <c r="P98" s="123"/>
      <c r="Q98" s="123" t="str">
        <f t="shared" si="15"/>
        <v/>
      </c>
      <c r="S98" s="108" t="s">
        <v>343</v>
      </c>
      <c r="T98" s="108">
        <v>0</v>
      </c>
      <c r="U98" s="108" t="s">
        <v>354</v>
      </c>
      <c r="V98" s="108" t="s">
        <v>354</v>
      </c>
      <c r="W98" s="108" t="s">
        <v>354</v>
      </c>
      <c r="X98" s="108" t="s">
        <v>354</v>
      </c>
      <c r="Y98" s="108" t="str">
        <f>VLOOKUP(A98,'List of economies'!$F$7:$I$220,4,FALSE)</f>
        <v>Latin America &amp; Caribbean</v>
      </c>
      <c r="Z98" s="148">
        <v>25631429400.580452</v>
      </c>
      <c r="AA98" s="149">
        <f t="shared" si="16"/>
        <v>2.5381756174199608E-2</v>
      </c>
      <c r="AB98" s="149">
        <f t="shared" si="16"/>
        <v>2.4026210411357846E-2</v>
      </c>
      <c r="AC98" s="149">
        <f t="shared" si="16"/>
        <v>0</v>
      </c>
      <c r="AD98" s="149">
        <f t="shared" si="16"/>
        <v>0.13733598321729817</v>
      </c>
    </row>
    <row r="99" spans="1:30" x14ac:dyDescent="0.2">
      <c r="A99" s="123" t="s">
        <v>132</v>
      </c>
      <c r="B99" s="123">
        <v>7340</v>
      </c>
      <c r="C99" s="123">
        <f>VLOOKUP(A99,PublicDomesticFinance!$A$4:$F$233,2,FALSE)</f>
        <v>118.28196774228448</v>
      </c>
      <c r="D99" s="123">
        <f>VLOOKUP(A99,PublicInternationalFinance!$A$5:$U$234,16,FALSE)</f>
        <v>30.240483938199993</v>
      </c>
      <c r="E99" s="123">
        <f>VLOOKUP(A99,PrivateDomesticFinance!$A$5:$B$234,2,FALSE)</f>
        <v>0</v>
      </c>
      <c r="F99" s="123">
        <f>VLOOKUP(A99,PrivateInternationalFinance!$A$5:$G$234,2,FALSE)</f>
        <v>54.780391509264902</v>
      </c>
      <c r="G99" s="123">
        <f t="shared" si="17"/>
        <v>203.30284318974935</v>
      </c>
      <c r="H99" s="123"/>
      <c r="I99" s="123" t="str">
        <f t="shared" si="10"/>
        <v>Latin America &amp; Caribbean</v>
      </c>
      <c r="J99" s="123" t="str">
        <f t="shared" si="11"/>
        <v>UMICs, Total</v>
      </c>
      <c r="K99" s="123"/>
      <c r="L99" s="123" t="str">
        <f t="shared" si="12"/>
        <v/>
      </c>
      <c r="M99" s="123" t="str">
        <f t="shared" si="13"/>
        <v>SIDS</v>
      </c>
      <c r="N99" s="123" t="str">
        <f t="shared" si="14"/>
        <v/>
      </c>
      <c r="O99" s="123"/>
      <c r="P99" s="123"/>
      <c r="Q99" s="123" t="str">
        <f t="shared" si="15"/>
        <v/>
      </c>
      <c r="S99" s="108" t="s">
        <v>343</v>
      </c>
      <c r="T99" s="108">
        <v>0</v>
      </c>
      <c r="U99" s="108" t="s">
        <v>354</v>
      </c>
      <c r="V99" s="108" t="s">
        <v>12</v>
      </c>
      <c r="W99" s="108" t="s">
        <v>354</v>
      </c>
      <c r="X99" s="108" t="s">
        <v>354</v>
      </c>
      <c r="Y99" s="108" t="str">
        <f>VLOOKUP(A99,'List of economies'!$F$7:$I$220,4,FALSE)</f>
        <v>Latin America &amp; Caribbean</v>
      </c>
      <c r="Z99" s="148">
        <v>679270029.6548456</v>
      </c>
      <c r="AA99" s="149">
        <f t="shared" si="16"/>
        <v>0.17413099736254603</v>
      </c>
      <c r="AB99" s="149">
        <f t="shared" si="16"/>
        <v>4.4519090520696095E-2</v>
      </c>
      <c r="AC99" s="149">
        <f t="shared" si="16"/>
        <v>0</v>
      </c>
      <c r="AD99" s="149">
        <f t="shared" si="16"/>
        <v>8.0645971583790055E-2</v>
      </c>
    </row>
    <row r="100" spans="1:30" x14ac:dyDescent="0.2">
      <c r="A100" s="123" t="s">
        <v>134</v>
      </c>
      <c r="B100" s="123">
        <v>7210</v>
      </c>
      <c r="C100" s="123">
        <f>VLOOKUP(A100,PublicDomesticFinance!$A$4:$F$233,2,FALSE)</f>
        <v>318.06512352026499</v>
      </c>
      <c r="D100" s="123">
        <f>VLOOKUP(A100,PublicInternationalFinance!$A$5:$U$234,16,FALSE)</f>
        <v>181.94144438377469</v>
      </c>
      <c r="E100" s="123">
        <f>VLOOKUP(A100,PrivateDomesticFinance!$A$5:$B$234,2,FALSE)</f>
        <v>158.19272556135365</v>
      </c>
      <c r="F100" s="123">
        <f>VLOOKUP(A100,PrivateInternationalFinance!$A$5:$G$234,2,FALSE)</f>
        <v>551.88175877939591</v>
      </c>
      <c r="G100" s="123">
        <f t="shared" si="17"/>
        <v>1210.0810522447891</v>
      </c>
      <c r="H100" s="123"/>
      <c r="I100" s="123" t="str">
        <f t="shared" si="10"/>
        <v>Europe &amp; Central Asia</v>
      </c>
      <c r="J100" s="123" t="str">
        <f t="shared" si="11"/>
        <v>UMICs, Total</v>
      </c>
      <c r="K100" s="123"/>
      <c r="L100" s="123" t="str">
        <f t="shared" si="12"/>
        <v/>
      </c>
      <c r="M100" s="123" t="str">
        <f t="shared" si="13"/>
        <v/>
      </c>
      <c r="N100" s="123" t="str">
        <f t="shared" si="14"/>
        <v/>
      </c>
      <c r="O100" s="123"/>
      <c r="P100" s="123"/>
      <c r="Q100" s="123" t="str">
        <f t="shared" si="15"/>
        <v/>
      </c>
      <c r="S100" s="108" t="s">
        <v>343</v>
      </c>
      <c r="T100" s="108">
        <v>0</v>
      </c>
      <c r="U100" s="108" t="s">
        <v>354</v>
      </c>
      <c r="V100" s="108" t="s">
        <v>354</v>
      </c>
      <c r="W100" s="108" t="s">
        <v>354</v>
      </c>
      <c r="X100" s="108" t="s">
        <v>354</v>
      </c>
      <c r="Y100" s="108" t="str">
        <f>VLOOKUP(A100,'List of economies'!$F$7:$I$220,4,FALSE)</f>
        <v>Europe &amp; Central Asia</v>
      </c>
      <c r="Z100" s="148">
        <v>2894431020.893054</v>
      </c>
      <c r="AA100" s="149">
        <f t="shared" si="16"/>
        <v>0.10988865211309423</v>
      </c>
      <c r="AB100" s="149">
        <f t="shared" si="16"/>
        <v>6.2859139869098732E-2</v>
      </c>
      <c r="AC100" s="149">
        <f t="shared" si="16"/>
        <v>5.4654170170047631E-2</v>
      </c>
      <c r="AD100" s="149">
        <f t="shared" si="16"/>
        <v>0.19067020592154832</v>
      </c>
    </row>
    <row r="101" spans="1:30" x14ac:dyDescent="0.2">
      <c r="A101" s="123" t="s">
        <v>135</v>
      </c>
      <c r="B101" s="123">
        <v>6660</v>
      </c>
      <c r="C101" s="123">
        <f>VLOOKUP(A101,PublicDomesticFinance!$A$4:$F$233,2,FALSE)</f>
        <v>8.3433802727422925</v>
      </c>
      <c r="D101" s="123">
        <f>VLOOKUP(A101,PublicInternationalFinance!$A$5:$U$234,16,FALSE)</f>
        <v>91.968310559146161</v>
      </c>
      <c r="E101" s="123">
        <f>VLOOKUP(A101,PrivateDomesticFinance!$A$5:$B$234,2,FALSE)</f>
        <v>0</v>
      </c>
      <c r="F101" s="123">
        <f>VLOOKUP(A101,PrivateInternationalFinance!$A$5:$G$234,2,FALSE)</f>
        <v>38.194287907626219</v>
      </c>
      <c r="G101" s="123">
        <f t="shared" si="17"/>
        <v>138.50597873951466</v>
      </c>
      <c r="H101" s="123"/>
      <c r="I101" s="123" t="str">
        <f t="shared" si="10"/>
        <v>Latin America &amp; Caribbean</v>
      </c>
      <c r="J101" s="123" t="str">
        <f t="shared" si="11"/>
        <v>UMICs, Total</v>
      </c>
      <c r="K101" s="123"/>
      <c r="L101" s="123" t="str">
        <f t="shared" si="12"/>
        <v/>
      </c>
      <c r="M101" s="123" t="str">
        <f t="shared" si="13"/>
        <v>SIDS</v>
      </c>
      <c r="N101" s="123" t="str">
        <f t="shared" si="14"/>
        <v/>
      </c>
      <c r="O101" s="123"/>
      <c r="P101" s="123"/>
      <c r="Q101" s="123" t="str">
        <f t="shared" si="15"/>
        <v/>
      </c>
      <c r="S101" s="108" t="s">
        <v>343</v>
      </c>
      <c r="T101" s="108">
        <v>0</v>
      </c>
      <c r="U101" s="108" t="s">
        <v>354</v>
      </c>
      <c r="V101" s="108" t="s">
        <v>12</v>
      </c>
      <c r="W101" s="108" t="s">
        <v>354</v>
      </c>
      <c r="X101" s="108" t="s">
        <v>354</v>
      </c>
      <c r="Y101" s="108" t="str">
        <f>VLOOKUP(A101,'List of economies'!$F$7:$I$220,4,FALSE)</f>
        <v>Latin America &amp; Caribbean</v>
      </c>
      <c r="Z101" s="148">
        <v>458078978.23151267</v>
      </c>
      <c r="AA101" s="149">
        <f t="shared" si="16"/>
        <v>1.8213846671054957E-2</v>
      </c>
      <c r="AB101" s="149">
        <f t="shared" si="16"/>
        <v>0.20076955051332976</v>
      </c>
      <c r="AC101" s="149">
        <f t="shared" si="16"/>
        <v>0</v>
      </c>
      <c r="AD101" s="149">
        <f t="shared" si="16"/>
        <v>8.3379263669949216E-2</v>
      </c>
    </row>
    <row r="102" spans="1:30" x14ac:dyDescent="0.2">
      <c r="A102" s="123" t="s">
        <v>136</v>
      </c>
      <c r="B102" s="123">
        <v>6950</v>
      </c>
      <c r="C102" s="123">
        <f>VLOOKUP(A102,PublicDomesticFinance!$A$4:$F$233,2,FALSE)</f>
        <v>81047.807203120727</v>
      </c>
      <c r="D102" s="123">
        <f>VLOOKUP(A102,PublicInternationalFinance!$A$5:$U$234,16,FALSE)</f>
        <v>4071.837509316405</v>
      </c>
      <c r="E102" s="123">
        <f>VLOOKUP(A102,PrivateDomesticFinance!$A$5:$B$234,2,FALSE)</f>
        <v>32907.535420358261</v>
      </c>
      <c r="F102" s="123">
        <f>VLOOKUP(A102,PrivateInternationalFinance!$A$5:$G$234,2,FALSE)</f>
        <v>6283.7450796756511</v>
      </c>
      <c r="G102" s="123">
        <f t="shared" si="17"/>
        <v>124310.92521247103</v>
      </c>
      <c r="H102" s="123"/>
      <c r="I102" s="123" t="str">
        <f t="shared" si="10"/>
        <v>Sub-Saharan Africa</v>
      </c>
      <c r="J102" s="123" t="str">
        <f t="shared" si="11"/>
        <v>UMICs, Total</v>
      </c>
      <c r="K102" s="123"/>
      <c r="L102" s="123" t="str">
        <f t="shared" si="12"/>
        <v/>
      </c>
      <c r="M102" s="123" t="str">
        <f t="shared" si="13"/>
        <v/>
      </c>
      <c r="N102" s="123" t="str">
        <f t="shared" si="14"/>
        <v/>
      </c>
      <c r="O102" s="123"/>
      <c r="P102" s="123"/>
      <c r="Q102" s="123" t="str">
        <f t="shared" si="15"/>
        <v>G20</v>
      </c>
      <c r="S102" s="108" t="s">
        <v>343</v>
      </c>
      <c r="T102" s="108">
        <v>0</v>
      </c>
      <c r="U102" s="108" t="s">
        <v>354</v>
      </c>
      <c r="V102" s="108" t="s">
        <v>354</v>
      </c>
      <c r="W102" s="108" t="s">
        <v>354</v>
      </c>
      <c r="X102" s="108" t="s">
        <v>353</v>
      </c>
      <c r="Y102" s="108" t="str">
        <f>VLOOKUP(A102,'List of economies'!$F$7:$I$220,4,FALSE)</f>
        <v>Sub-Saharan Africa</v>
      </c>
      <c r="Z102" s="148">
        <v>299675673295.68628</v>
      </c>
      <c r="AA102" s="149">
        <f t="shared" si="16"/>
        <v>0.27045173974849757</v>
      </c>
      <c r="AB102" s="149">
        <f t="shared" si="16"/>
        <v>1.3587480974135572E-2</v>
      </c>
      <c r="AC102" s="149">
        <f t="shared" si="16"/>
        <v>0.10981049965937276</v>
      </c>
      <c r="AD102" s="149">
        <f t="shared" si="16"/>
        <v>2.0968485731825012E-2</v>
      </c>
    </row>
    <row r="103" spans="1:30" x14ac:dyDescent="0.2">
      <c r="A103" s="123" t="s">
        <v>137</v>
      </c>
      <c r="B103" s="123">
        <v>6840</v>
      </c>
      <c r="C103" s="123">
        <f>VLOOKUP(A103,PublicDomesticFinance!$A$4:$F$233,2,FALSE)</f>
        <v>-9.8269681933947552</v>
      </c>
      <c r="D103" s="123">
        <f>VLOOKUP(A103,PublicInternationalFinance!$A$5:$U$234,16,FALSE)</f>
        <v>103.92654080837725</v>
      </c>
      <c r="E103" s="123">
        <f>VLOOKUP(A103,PrivateDomesticFinance!$A$5:$B$234,2,FALSE)</f>
        <v>0</v>
      </c>
      <c r="F103" s="123">
        <f>VLOOKUP(A103,PrivateInternationalFinance!$A$5:$G$234,2,FALSE)</f>
        <v>87.15964418352452</v>
      </c>
      <c r="G103" s="123">
        <f t="shared" si="17"/>
        <v>181.259216798507</v>
      </c>
      <c r="H103" s="123"/>
      <c r="I103" s="123" t="str">
        <f t="shared" si="10"/>
        <v>Latin America &amp; Caribbean</v>
      </c>
      <c r="J103" s="123" t="str">
        <f t="shared" si="11"/>
        <v>UMICs, Total</v>
      </c>
      <c r="K103" s="123"/>
      <c r="L103" s="123" t="str">
        <f t="shared" si="12"/>
        <v/>
      </c>
      <c r="M103" s="123" t="str">
        <f t="shared" si="13"/>
        <v>SIDS</v>
      </c>
      <c r="N103" s="123" t="str">
        <f t="shared" si="14"/>
        <v/>
      </c>
      <c r="O103" s="123"/>
      <c r="P103" s="123"/>
      <c r="Q103" s="123" t="str">
        <f t="shared" si="15"/>
        <v/>
      </c>
      <c r="S103" s="108" t="s">
        <v>343</v>
      </c>
      <c r="T103" s="108">
        <v>0</v>
      </c>
      <c r="U103" s="108" t="s">
        <v>354</v>
      </c>
      <c r="V103" s="108" t="s">
        <v>12</v>
      </c>
      <c r="W103" s="108" t="s">
        <v>354</v>
      </c>
      <c r="X103" s="108" t="s">
        <v>354</v>
      </c>
      <c r="Y103" s="108" t="str">
        <f>VLOOKUP(A103,'List of economies'!$F$7:$I$220,4,FALSE)</f>
        <v>Latin America &amp; Caribbean</v>
      </c>
      <c r="Z103" s="148">
        <v>1080793432.1671107</v>
      </c>
      <c r="AA103" s="149">
        <f t="shared" si="16"/>
        <v>-9.0923648320943209E-3</v>
      </c>
      <c r="AB103" s="149">
        <f t="shared" si="16"/>
        <v>9.6157635414191048E-2</v>
      </c>
      <c r="AC103" s="149">
        <f t="shared" si="16"/>
        <v>0</v>
      </c>
      <c r="AD103" s="149">
        <f t="shared" si="16"/>
        <v>8.0644128275983107E-2</v>
      </c>
    </row>
    <row r="104" spans="1:30" x14ac:dyDescent="0.2">
      <c r="A104" s="123" t="s">
        <v>138</v>
      </c>
      <c r="B104" s="123">
        <v>6640</v>
      </c>
      <c r="C104" s="123">
        <f>VLOOKUP(A104,PublicDomesticFinance!$A$4:$F$233,2,FALSE)</f>
        <v>6420.6763704371169</v>
      </c>
      <c r="D104" s="123">
        <f>VLOOKUP(A104,PublicInternationalFinance!$A$5:$U$234,16,FALSE)</f>
        <v>-30.346093452245082</v>
      </c>
      <c r="E104" s="123">
        <f>VLOOKUP(A104,PrivateDomesticFinance!$A$5:$B$234,2,FALSE)</f>
        <v>512.73606804219253</v>
      </c>
      <c r="F104" s="123">
        <f>VLOOKUP(A104,PrivateInternationalFinance!$A$5:$G$234,2,FALSE)</f>
        <v>7597.1551576192842</v>
      </c>
      <c r="G104" s="123">
        <f t="shared" si="17"/>
        <v>14500.221502646349</v>
      </c>
      <c r="H104" s="123"/>
      <c r="I104" s="123" t="str">
        <f t="shared" si="10"/>
        <v>Europe &amp; Central Asia</v>
      </c>
      <c r="J104" s="123" t="str">
        <f t="shared" si="11"/>
        <v>UMICs, Total</v>
      </c>
      <c r="K104" s="123"/>
      <c r="L104" s="123" t="str">
        <f t="shared" si="12"/>
        <v/>
      </c>
      <c r="M104" s="123" t="str">
        <f t="shared" si="13"/>
        <v/>
      </c>
      <c r="N104" s="123" t="str">
        <f t="shared" si="14"/>
        <v/>
      </c>
      <c r="O104" s="123"/>
      <c r="P104" s="123"/>
      <c r="Q104" s="123" t="str">
        <f t="shared" si="15"/>
        <v/>
      </c>
      <c r="S104" s="108" t="s">
        <v>343</v>
      </c>
      <c r="T104" s="108">
        <v>0</v>
      </c>
      <c r="U104" s="108" t="s">
        <v>354</v>
      </c>
      <c r="V104" s="108" t="s">
        <v>354</v>
      </c>
      <c r="W104" s="108" t="s">
        <v>354</v>
      </c>
      <c r="X104" s="108" t="s">
        <v>354</v>
      </c>
      <c r="Y104" s="108" t="str">
        <f>VLOOKUP(A104,'List of economies'!$F$7:$I$220,4,FALSE)</f>
        <v>Europe &amp; Central Asia</v>
      </c>
      <c r="Z104" s="148">
        <v>33585591873.923317</v>
      </c>
      <c r="AA104" s="149">
        <f t="shared" si="16"/>
        <v>0.19117353639440512</v>
      </c>
      <c r="AB104" s="149">
        <f t="shared" si="16"/>
        <v>-9.0354499531111548E-4</v>
      </c>
      <c r="AC104" s="149">
        <f t="shared" si="16"/>
        <v>1.5266548523752338E-2</v>
      </c>
      <c r="AD104" s="149">
        <f t="shared" si="16"/>
        <v>0.22620280702922207</v>
      </c>
    </row>
    <row r="105" spans="1:30" x14ac:dyDescent="0.2">
      <c r="A105" s="123" t="s">
        <v>139</v>
      </c>
      <c r="B105" s="123">
        <v>9240</v>
      </c>
      <c r="C105" s="123">
        <f>VLOOKUP(A105,PublicDomesticFinance!$A$4:$F$233,2,FALSE)</f>
        <v>0</v>
      </c>
      <c r="D105" s="123">
        <f>VLOOKUP(A105,PublicInternationalFinance!$A$5:$U$234,16,FALSE)</f>
        <v>76.960930510449003</v>
      </c>
      <c r="E105" s="123">
        <f>VLOOKUP(A105,PrivateDomesticFinance!$A$5:$B$234,2,FALSE)</f>
        <v>0</v>
      </c>
      <c r="F105" s="123">
        <f>VLOOKUP(A105,PrivateInternationalFinance!$A$5:$G$234,2,FALSE)</f>
        <v>5.3579524167500123</v>
      </c>
      <c r="G105" s="123">
        <f t="shared" si="17"/>
        <v>82.318882927199013</v>
      </c>
      <c r="H105" s="123"/>
      <c r="I105" s="123" t="str">
        <f t="shared" si="10"/>
        <v>East Asia &amp; Pacific</v>
      </c>
      <c r="J105" s="123" t="str">
        <f t="shared" si="11"/>
        <v>UMICs, Total</v>
      </c>
      <c r="K105" s="123"/>
      <c r="L105" s="123" t="str">
        <f t="shared" si="12"/>
        <v/>
      </c>
      <c r="M105" s="123" t="str">
        <f t="shared" si="13"/>
        <v>SIDS</v>
      </c>
      <c r="N105" s="123" t="str">
        <f t="shared" si="14"/>
        <v/>
      </c>
      <c r="O105" s="123"/>
      <c r="P105" s="123"/>
      <c r="Q105" s="123" t="str">
        <f t="shared" si="15"/>
        <v/>
      </c>
      <c r="S105" s="108" t="s">
        <v>343</v>
      </c>
      <c r="T105" s="108">
        <v>0</v>
      </c>
      <c r="U105" s="108" t="s">
        <v>354</v>
      </c>
      <c r="V105" s="108" t="s">
        <v>12</v>
      </c>
      <c r="W105" s="108" t="s">
        <v>354</v>
      </c>
      <c r="X105" s="108" t="s">
        <v>354</v>
      </c>
      <c r="Y105" s="108" t="str">
        <f>VLOOKUP(A105,'List of economies'!$F$7:$I$220,4,FALSE)</f>
        <v>East Asia &amp; Pacific</v>
      </c>
      <c r="Z105" s="148">
        <v>183013935.00115702</v>
      </c>
      <c r="AA105" s="149">
        <f t="shared" si="16"/>
        <v>0</v>
      </c>
      <c r="AB105" s="149">
        <f t="shared" si="16"/>
        <v>0.42051951131460269</v>
      </c>
      <c r="AC105" s="149">
        <f t="shared" si="16"/>
        <v>0</v>
      </c>
      <c r="AD105" s="149">
        <f t="shared" si="16"/>
        <v>2.9276199196067443E-2</v>
      </c>
    </row>
    <row r="106" spans="1:30" x14ac:dyDescent="0.2">
      <c r="A106" s="123" t="s">
        <v>140</v>
      </c>
      <c r="B106" s="123">
        <v>6100</v>
      </c>
      <c r="C106" s="123">
        <f>VLOOKUP(A106,PublicDomesticFinance!$A$4:$F$233,2,FALSE)</f>
        <v>28163.111018660649</v>
      </c>
      <c r="D106" s="123">
        <f>VLOOKUP(A106,PublicInternationalFinance!$A$5:$U$234,16,FALSE)</f>
        <v>2418.9157119022261</v>
      </c>
      <c r="E106" s="123">
        <f>VLOOKUP(A106,PrivateDomesticFinance!$A$5:$B$234,2,FALSE)</f>
        <v>0</v>
      </c>
      <c r="F106" s="123">
        <f>VLOOKUP(A106,PrivateInternationalFinance!$A$5:$G$234,2,FALSE)</f>
        <v>12702.7022860672</v>
      </c>
      <c r="G106" s="123">
        <f t="shared" si="17"/>
        <v>43284.729016630081</v>
      </c>
      <c r="H106" s="123"/>
      <c r="I106" s="123" t="str">
        <f t="shared" si="10"/>
        <v>Latin America &amp; Caribbean</v>
      </c>
      <c r="J106" s="123" t="str">
        <f t="shared" si="11"/>
        <v>UMICs, Total</v>
      </c>
      <c r="K106" s="123"/>
      <c r="L106" s="123" t="str">
        <f t="shared" si="12"/>
        <v/>
      </c>
      <c r="M106" s="123" t="str">
        <f t="shared" si="13"/>
        <v/>
      </c>
      <c r="N106" s="123" t="str">
        <f t="shared" si="14"/>
        <v/>
      </c>
      <c r="O106" s="123"/>
      <c r="P106" s="123"/>
      <c r="Q106" s="123" t="str">
        <f t="shared" si="15"/>
        <v/>
      </c>
      <c r="S106" s="108" t="s">
        <v>343</v>
      </c>
      <c r="T106" s="108">
        <v>0</v>
      </c>
      <c r="U106" s="108" t="s">
        <v>354</v>
      </c>
      <c r="V106" s="108" t="s">
        <v>354</v>
      </c>
      <c r="W106" s="108" t="s">
        <v>354</v>
      </c>
      <c r="X106" s="108" t="s">
        <v>354</v>
      </c>
      <c r="Y106" s="108" t="str">
        <f>VLOOKUP(A106,'List of economies'!$F$7:$I$220,4,FALSE)</f>
        <v>Latin America &amp; Caribbean</v>
      </c>
      <c r="Z106" s="148">
        <v>195047317764.51361</v>
      </c>
      <c r="AA106" s="149">
        <f t="shared" si="16"/>
        <v>0.14439117308274296</v>
      </c>
      <c r="AB106" s="149">
        <f t="shared" si="16"/>
        <v>1.2401686624692036E-2</v>
      </c>
      <c r="AC106" s="149">
        <f t="shared" si="16"/>
        <v>0</v>
      </c>
      <c r="AD106" s="149">
        <f t="shared" si="16"/>
        <v>6.5126259779709192E-2</v>
      </c>
    </row>
    <row r="107" spans="1:30" x14ac:dyDescent="0.2">
      <c r="A107" s="123" t="s">
        <v>141</v>
      </c>
      <c r="B107" s="123">
        <v>6070</v>
      </c>
      <c r="C107" s="123">
        <f>VLOOKUP(A107,PublicDomesticFinance!$A$4:$F$233,2,FALSE)</f>
        <v>135.29474477340946</v>
      </c>
      <c r="D107" s="123">
        <f>VLOOKUP(A107,PublicInternationalFinance!$A$5:$U$234,16,FALSE)</f>
        <v>0</v>
      </c>
      <c r="E107" s="123">
        <f>VLOOKUP(A107,PrivateDomesticFinance!$A$5:$B$234,2,FALSE)</f>
        <v>0</v>
      </c>
      <c r="F107" s="123">
        <f>VLOOKUP(A107,PrivateInternationalFinance!$A$5:$G$234,2,FALSE)</f>
        <v>100.79338850583463</v>
      </c>
      <c r="G107" s="123">
        <f t="shared" si="17"/>
        <v>236.08813327924409</v>
      </c>
      <c r="H107" s="123"/>
      <c r="I107" s="123" t="str">
        <f t="shared" si="10"/>
        <v>Latin America &amp; Caribbean</v>
      </c>
      <c r="J107" s="123" t="str">
        <f t="shared" si="11"/>
        <v>UMICs, Total</v>
      </c>
      <c r="K107" s="123"/>
      <c r="L107" s="123" t="str">
        <f t="shared" si="12"/>
        <v/>
      </c>
      <c r="M107" s="123" t="str">
        <f t="shared" si="13"/>
        <v>SIDS</v>
      </c>
      <c r="N107" s="123" t="str">
        <f t="shared" si="14"/>
        <v/>
      </c>
      <c r="O107" s="123"/>
      <c r="P107" s="123"/>
      <c r="Q107" s="123" t="str">
        <f t="shared" si="15"/>
        <v/>
      </c>
      <c r="S107" s="108" t="s">
        <v>343</v>
      </c>
      <c r="T107" s="108">
        <v>0</v>
      </c>
      <c r="U107" s="108" t="s">
        <v>354</v>
      </c>
      <c r="V107" s="108" t="s">
        <v>12</v>
      </c>
      <c r="W107" s="108" t="s">
        <v>354</v>
      </c>
      <c r="X107" s="108" t="s">
        <v>354</v>
      </c>
      <c r="Y107" s="108" t="str">
        <f>VLOOKUP(A107,'List of economies'!$F$7:$I$220,4,FALSE)</f>
        <v>Latin America &amp; Caribbean</v>
      </c>
      <c r="Z107" s="148">
        <v>592744529.7257899</v>
      </c>
      <c r="AA107" s="149">
        <f t="shared" si="16"/>
        <v>0.2282513595460734</v>
      </c>
      <c r="AB107" s="149">
        <f t="shared" si="16"/>
        <v>0</v>
      </c>
      <c r="AC107" s="149">
        <f t="shared" si="16"/>
        <v>0</v>
      </c>
      <c r="AD107" s="149">
        <f t="shared" si="16"/>
        <v>0.17004524453808581</v>
      </c>
    </row>
    <row r="108" spans="1:30" x14ac:dyDescent="0.2">
      <c r="A108" s="123" t="s">
        <v>142</v>
      </c>
      <c r="B108" s="123">
        <v>6270</v>
      </c>
      <c r="C108" s="123">
        <f>VLOOKUP(A108,PublicDomesticFinance!$A$4:$F$233,2,FALSE)</f>
        <v>8640.0032754255262</v>
      </c>
      <c r="D108" s="123">
        <f>VLOOKUP(A108,PublicInternationalFinance!$A$5:$U$234,16,FALSE)</f>
        <v>360.62789107916234</v>
      </c>
      <c r="E108" s="123">
        <f>VLOOKUP(A108,PrivateDomesticFinance!$A$5:$B$234,2,FALSE)</f>
        <v>17311.528816295202</v>
      </c>
      <c r="F108" s="123">
        <f>VLOOKUP(A108,PrivateInternationalFinance!$A$5:$G$234,2,FALSE)</f>
        <v>3332.705965036806</v>
      </c>
      <c r="G108" s="123">
        <f t="shared" si="17"/>
        <v>29644.865947836697</v>
      </c>
      <c r="H108" s="123"/>
      <c r="I108" s="123" t="str">
        <f t="shared" si="10"/>
        <v>Europe &amp; Central Asia</v>
      </c>
      <c r="J108" s="123" t="str">
        <f t="shared" si="11"/>
        <v>UMICs, Total</v>
      </c>
      <c r="K108" s="123"/>
      <c r="L108" s="123" t="str">
        <f t="shared" si="12"/>
        <v/>
      </c>
      <c r="M108" s="123" t="str">
        <f t="shared" si="13"/>
        <v/>
      </c>
      <c r="N108" s="123" t="str">
        <f t="shared" si="14"/>
        <v/>
      </c>
      <c r="O108" s="123"/>
      <c r="P108" s="123"/>
      <c r="Q108" s="123" t="str">
        <f t="shared" si="15"/>
        <v/>
      </c>
      <c r="S108" s="108" t="s">
        <v>343</v>
      </c>
      <c r="T108" s="108">
        <v>0</v>
      </c>
      <c r="U108" s="108" t="s">
        <v>354</v>
      </c>
      <c r="V108" s="108" t="s">
        <v>354</v>
      </c>
      <c r="W108" s="108" t="s">
        <v>354</v>
      </c>
      <c r="X108" s="108" t="s">
        <v>354</v>
      </c>
      <c r="Y108" s="108" t="str">
        <f>VLOOKUP(A108,'List of economies'!$F$7:$I$220,4,FALSE)</f>
        <v>Europe &amp; Central Asia</v>
      </c>
      <c r="Z108" s="148">
        <v>45300738076.998024</v>
      </c>
      <c r="AA108" s="149">
        <f t="shared" si="16"/>
        <v>0.19072544161951718</v>
      </c>
      <c r="AB108" s="149">
        <f t="shared" si="16"/>
        <v>7.96075089253955E-3</v>
      </c>
      <c r="AC108" s="149">
        <f t="shared" si="16"/>
        <v>0.38214672765089736</v>
      </c>
      <c r="AD108" s="149">
        <f t="shared" si="16"/>
        <v>7.3568469444629789E-2</v>
      </c>
    </row>
    <row r="109" spans="1:30" x14ac:dyDescent="0.2">
      <c r="A109" s="123" t="s">
        <v>143</v>
      </c>
      <c r="B109" s="123">
        <v>5800</v>
      </c>
      <c r="C109" s="123">
        <f>VLOOKUP(A109,PublicDomesticFinance!$A$4:$F$233,2,FALSE)</f>
        <v>288.02685438778218</v>
      </c>
      <c r="D109" s="123">
        <f>VLOOKUP(A109,PublicInternationalFinance!$A$5:$U$234,16,FALSE)</f>
        <v>102.32701158071879</v>
      </c>
      <c r="E109" s="123">
        <f>VLOOKUP(A109,PrivateDomesticFinance!$A$5:$B$234,2,FALSE)</f>
        <v>0</v>
      </c>
      <c r="F109" s="123">
        <f>VLOOKUP(A109,PrivateInternationalFinance!$A$5:$G$234,2,FALSE)</f>
        <v>36.17834794510253</v>
      </c>
      <c r="G109" s="123">
        <f t="shared" si="17"/>
        <v>426.53221391360347</v>
      </c>
      <c r="H109" s="123"/>
      <c r="I109" s="123" t="str">
        <f t="shared" si="10"/>
        <v>South Asia</v>
      </c>
      <c r="J109" s="123" t="str">
        <f t="shared" si="11"/>
        <v>UMICs, Total</v>
      </c>
      <c r="K109" s="123"/>
      <c r="L109" s="123" t="str">
        <f t="shared" si="12"/>
        <v/>
      </c>
      <c r="M109" s="123" t="str">
        <f t="shared" si="13"/>
        <v>SIDS</v>
      </c>
      <c r="N109" s="123" t="str">
        <f t="shared" si="14"/>
        <v/>
      </c>
      <c r="O109" s="123"/>
      <c r="P109" s="123"/>
      <c r="Q109" s="123" t="str">
        <f t="shared" si="15"/>
        <v/>
      </c>
      <c r="S109" s="108" t="s">
        <v>343</v>
      </c>
      <c r="T109" s="108">
        <v>0</v>
      </c>
      <c r="U109" s="108" t="s">
        <v>354</v>
      </c>
      <c r="V109" s="108" t="s">
        <v>12</v>
      </c>
      <c r="W109" s="108" t="s">
        <v>354</v>
      </c>
      <c r="X109" s="108" t="s">
        <v>354</v>
      </c>
      <c r="Y109" s="108" t="str">
        <f>VLOOKUP(A109,'List of economies'!$F$7:$I$220,4,FALSE)</f>
        <v>South Asia</v>
      </c>
      <c r="Z109" s="148">
        <v>1625905521.9716747</v>
      </c>
      <c r="AA109" s="149">
        <f t="shared" si="16"/>
        <v>0.17714857997314801</v>
      </c>
      <c r="AB109" s="149">
        <f t="shared" si="16"/>
        <v>6.293539827371436E-2</v>
      </c>
      <c r="AC109" s="149">
        <f t="shared" si="16"/>
        <v>0</v>
      </c>
      <c r="AD109" s="149">
        <f t="shared" si="16"/>
        <v>2.2251199381640822E-2</v>
      </c>
    </row>
    <row r="110" spans="1:30" x14ac:dyDescent="0.2">
      <c r="A110" s="123" t="s">
        <v>146</v>
      </c>
      <c r="B110" s="123">
        <v>5530</v>
      </c>
      <c r="C110" s="123">
        <f>VLOOKUP(A110,PublicDomesticFinance!$A$4:$F$233,2,FALSE)</f>
        <v>7510.7812210093962</v>
      </c>
      <c r="D110" s="123">
        <f>VLOOKUP(A110,PublicInternationalFinance!$A$5:$U$234,16,FALSE)</f>
        <v>1868.0561162235444</v>
      </c>
      <c r="E110" s="123">
        <f>VLOOKUP(A110,PrivateDomesticFinance!$A$5:$B$234,2,FALSE)</f>
        <v>5016.0173989562745</v>
      </c>
      <c r="F110" s="123">
        <f>VLOOKUP(A110,PrivateInternationalFinance!$A$5:$G$234,2,FALSE)</f>
        <v>3476.648412722157</v>
      </c>
      <c r="G110" s="123">
        <f t="shared" si="17"/>
        <v>17871.503148911372</v>
      </c>
      <c r="H110" s="123"/>
      <c r="I110" s="123" t="str">
        <f t="shared" si="10"/>
        <v>Europe &amp; Central Asia</v>
      </c>
      <c r="J110" s="123" t="str">
        <f t="shared" si="11"/>
        <v>UMICs, Total</v>
      </c>
      <c r="K110" s="123"/>
      <c r="L110" s="123" t="str">
        <f t="shared" si="12"/>
        <v/>
      </c>
      <c r="M110" s="123" t="str">
        <f t="shared" si="13"/>
        <v/>
      </c>
      <c r="N110" s="123" t="str">
        <f t="shared" si="14"/>
        <v/>
      </c>
      <c r="O110" s="123"/>
      <c r="P110" s="123"/>
      <c r="Q110" s="123" t="str">
        <f t="shared" si="15"/>
        <v/>
      </c>
      <c r="S110" s="108" t="s">
        <v>343</v>
      </c>
      <c r="T110" s="108">
        <v>0</v>
      </c>
      <c r="U110" s="108" t="s">
        <v>354</v>
      </c>
      <c r="V110" s="108" t="s">
        <v>354</v>
      </c>
      <c r="W110" s="108" t="s">
        <v>354</v>
      </c>
      <c r="X110" s="108" t="s">
        <v>354</v>
      </c>
      <c r="Y110" s="108" t="str">
        <f>VLOOKUP(A110,'List of economies'!$F$7:$I$220,4,FALSE)</f>
        <v>Europe &amp; Central Asia</v>
      </c>
      <c r="Z110" s="148">
        <v>28334839240.077179</v>
      </c>
      <c r="AA110" s="149">
        <f t="shared" si="16"/>
        <v>0.26507230753531313</v>
      </c>
      <c r="AB110" s="149">
        <f t="shared" si="16"/>
        <v>6.5927888293127873E-2</v>
      </c>
      <c r="AC110" s="149">
        <f t="shared" si="16"/>
        <v>0.17702649930201658</v>
      </c>
      <c r="AD110" s="149">
        <f t="shared" si="16"/>
        <v>0.1226987167022546</v>
      </c>
    </row>
    <row r="111" spans="1:30" x14ac:dyDescent="0.2">
      <c r="A111" s="123" t="s">
        <v>147</v>
      </c>
      <c r="B111" s="123">
        <v>5530</v>
      </c>
      <c r="C111" s="123">
        <f>VLOOKUP(A111,PublicDomesticFinance!$A$4:$F$233,2,FALSE)</f>
        <v>3828.0766517991597</v>
      </c>
      <c r="D111" s="123">
        <f>VLOOKUP(A111,PublicInternationalFinance!$A$5:$U$234,16,FALSE)</f>
        <v>607.48362237064259</v>
      </c>
      <c r="E111" s="123">
        <f>VLOOKUP(A111,PrivateDomesticFinance!$A$5:$B$234,2,FALSE)</f>
        <v>0</v>
      </c>
      <c r="F111" s="123">
        <f>VLOOKUP(A111,PrivateInternationalFinance!$A$5:$G$234,2,FALSE)</f>
        <v>3601.4109872022373</v>
      </c>
      <c r="G111" s="123">
        <f t="shared" ref="G111:G142" si="18">SUM(C111:F111)</f>
        <v>8036.9712613720394</v>
      </c>
      <c r="H111" s="123"/>
      <c r="I111" s="123" t="str">
        <f t="shared" si="10"/>
        <v>Europe &amp; Central Asia</v>
      </c>
      <c r="J111" s="123" t="str">
        <f t="shared" si="11"/>
        <v>UMICs, Total</v>
      </c>
      <c r="K111" s="123"/>
      <c r="L111" s="123" t="str">
        <f t="shared" si="12"/>
        <v/>
      </c>
      <c r="M111" s="123" t="str">
        <f t="shared" si="13"/>
        <v/>
      </c>
      <c r="N111" s="123" t="str">
        <f t="shared" si="14"/>
        <v>LLDC</v>
      </c>
      <c r="O111" s="123"/>
      <c r="P111" s="123"/>
      <c r="Q111" s="123" t="str">
        <f t="shared" si="15"/>
        <v/>
      </c>
      <c r="S111" s="108" t="s">
        <v>343</v>
      </c>
      <c r="T111" s="108">
        <v>0</v>
      </c>
      <c r="U111" s="108" t="s">
        <v>354</v>
      </c>
      <c r="V111" s="108" t="s">
        <v>354</v>
      </c>
      <c r="W111" s="108" t="s">
        <v>13</v>
      </c>
      <c r="X111" s="108" t="s">
        <v>354</v>
      </c>
      <c r="Y111" s="108" t="str">
        <f>VLOOKUP(A111,'List of economies'!$F$7:$I$220,4,FALSE)</f>
        <v>Europe &amp; Central Asia</v>
      </c>
      <c r="Z111" s="148">
        <v>28329060687.414558</v>
      </c>
      <c r="AA111" s="149">
        <f t="shared" si="16"/>
        <v>0.1351289650595375</v>
      </c>
      <c r="AB111" s="149">
        <f t="shared" si="16"/>
        <v>2.1443832150796396E-2</v>
      </c>
      <c r="AC111" s="149">
        <f t="shared" si="16"/>
        <v>0</v>
      </c>
      <c r="AD111" s="149">
        <f t="shared" si="16"/>
        <v>0.12712779385594655</v>
      </c>
    </row>
    <row r="112" spans="1:30" x14ac:dyDescent="0.2">
      <c r="A112" s="123" t="s">
        <v>148</v>
      </c>
      <c r="B112" s="123">
        <v>5200</v>
      </c>
      <c r="C112" s="123">
        <f>VLOOKUP(A112,PublicDomesticFinance!$A$4:$F$233,2,FALSE)</f>
        <v>1194.6806853582866</v>
      </c>
      <c r="D112" s="123">
        <f>VLOOKUP(A112,PublicInternationalFinance!$A$5:$U$234,16,FALSE)</f>
        <v>1225.6228570762369</v>
      </c>
      <c r="E112" s="123">
        <f>VLOOKUP(A112,PrivateDomesticFinance!$A$5:$B$234,2,FALSE)</f>
        <v>0</v>
      </c>
      <c r="F112" s="123">
        <f>VLOOKUP(A112,PrivateInternationalFinance!$A$5:$G$234,2,FALSE)</f>
        <v>4953.5074373286116</v>
      </c>
      <c r="G112" s="123">
        <f t="shared" si="18"/>
        <v>7373.810979763135</v>
      </c>
      <c r="H112" s="123"/>
      <c r="I112" s="123" t="str">
        <f t="shared" si="10"/>
        <v>Latin America &amp; Caribbean</v>
      </c>
      <c r="J112" s="123" t="str">
        <f t="shared" si="11"/>
        <v>UMICs, Total</v>
      </c>
      <c r="K112" s="123"/>
      <c r="L112" s="123" t="str">
        <f t="shared" si="12"/>
        <v/>
      </c>
      <c r="M112" s="123" t="str">
        <f t="shared" si="13"/>
        <v>SIDS</v>
      </c>
      <c r="N112" s="123" t="str">
        <f t="shared" si="14"/>
        <v/>
      </c>
      <c r="O112" s="123"/>
      <c r="P112" s="123"/>
      <c r="Q112" s="123" t="str">
        <f t="shared" si="15"/>
        <v/>
      </c>
      <c r="S112" s="108" t="s">
        <v>343</v>
      </c>
      <c r="T112" s="108">
        <v>0</v>
      </c>
      <c r="U112" s="108" t="s">
        <v>354</v>
      </c>
      <c r="V112" s="108" t="s">
        <v>12</v>
      </c>
      <c r="W112" s="108" t="s">
        <v>354</v>
      </c>
      <c r="X112" s="108" t="s">
        <v>354</v>
      </c>
      <c r="Y112" s="108" t="str">
        <f>VLOOKUP(A112,'List of economies'!$F$7:$I$220,4,FALSE)</f>
        <v>Latin America &amp; Caribbean</v>
      </c>
      <c r="Z112" s="148">
        <v>49993672106.029861</v>
      </c>
      <c r="AA112" s="149">
        <f t="shared" si="16"/>
        <v>2.3896638014997765E-2</v>
      </c>
      <c r="AB112" s="149">
        <f t="shared" si="16"/>
        <v>2.4515559778782715E-2</v>
      </c>
      <c r="AC112" s="149">
        <f t="shared" si="16"/>
        <v>0</v>
      </c>
      <c r="AD112" s="149">
        <f t="shared" si="16"/>
        <v>9.9082688441506916E-2</v>
      </c>
    </row>
    <row r="113" spans="1:30" x14ac:dyDescent="0.2">
      <c r="A113" s="123" t="s">
        <v>149</v>
      </c>
      <c r="B113" s="123">
        <v>5250</v>
      </c>
      <c r="C113" s="123">
        <f>VLOOKUP(A113,PublicDomesticFinance!$A$4:$F$233,2,FALSE)</f>
        <v>18689.703651893262</v>
      </c>
      <c r="D113" s="123">
        <f>VLOOKUP(A113,PublicInternationalFinance!$A$5:$U$234,16,FALSE)</f>
        <v>1422.4161187364673</v>
      </c>
      <c r="E113" s="123">
        <f>VLOOKUP(A113,PrivateDomesticFinance!$A$5:$B$234,2,FALSE)</f>
        <v>23407.950667220241</v>
      </c>
      <c r="F113" s="123">
        <f>VLOOKUP(A113,PrivateInternationalFinance!$A$5:$G$234,2,FALSE)</f>
        <v>9682.2797577905931</v>
      </c>
      <c r="G113" s="123">
        <f t="shared" si="18"/>
        <v>53202.35019564056</v>
      </c>
      <c r="H113" s="123"/>
      <c r="I113" s="123" t="str">
        <f t="shared" si="10"/>
        <v>Latin America &amp; Caribbean</v>
      </c>
      <c r="J113" s="123" t="str">
        <f t="shared" si="11"/>
        <v>UMICs, Total</v>
      </c>
      <c r="K113" s="123"/>
      <c r="L113" s="123" t="str">
        <f t="shared" si="12"/>
        <v/>
      </c>
      <c r="M113" s="123" t="str">
        <f t="shared" si="13"/>
        <v/>
      </c>
      <c r="N113" s="123" t="str">
        <f t="shared" si="14"/>
        <v/>
      </c>
      <c r="O113" s="123"/>
      <c r="P113" s="123"/>
      <c r="Q113" s="123" t="str">
        <f t="shared" si="15"/>
        <v/>
      </c>
      <c r="S113" s="108" t="s">
        <v>343</v>
      </c>
      <c r="T113" s="108">
        <v>0</v>
      </c>
      <c r="U113" s="108" t="s">
        <v>354</v>
      </c>
      <c r="V113" s="108" t="s">
        <v>354</v>
      </c>
      <c r="W113" s="108" t="s">
        <v>354</v>
      </c>
      <c r="X113" s="108" t="s">
        <v>354</v>
      </c>
      <c r="Y113" s="108" t="str">
        <f>VLOOKUP(A113,'List of economies'!$F$7:$I$220,4,FALSE)</f>
        <v>Latin America &amp; Caribbean</v>
      </c>
      <c r="Z113" s="148">
        <v>119963031742.38229</v>
      </c>
      <c r="AA113" s="149">
        <f t="shared" si="16"/>
        <v>0.15579552617533832</v>
      </c>
      <c r="AB113" s="149">
        <f t="shared" si="16"/>
        <v>1.1857120465170233E-2</v>
      </c>
      <c r="AC113" s="149">
        <f t="shared" si="16"/>
        <v>0.19512636790880919</v>
      </c>
      <c r="AD113" s="149">
        <f t="shared" si="16"/>
        <v>8.0710529045173299E-2</v>
      </c>
    </row>
    <row r="114" spans="1:30" x14ac:dyDescent="0.2">
      <c r="A114" s="123" t="s">
        <v>150</v>
      </c>
      <c r="B114" s="123">
        <v>5080</v>
      </c>
      <c r="C114" s="123">
        <f>VLOOKUP(A114,PublicDomesticFinance!$A$4:$F$233,2,FALSE)</f>
        <v>0</v>
      </c>
      <c r="D114" s="123">
        <f>VLOOKUP(A114,PublicInternationalFinance!$A$5:$U$234,16,FALSE)</f>
        <v>87.240947188829807</v>
      </c>
      <c r="E114" s="123">
        <f>VLOOKUP(A114,PrivateDomesticFinance!$A$5:$B$234,2,FALSE)</f>
        <v>0</v>
      </c>
      <c r="F114" s="123">
        <f>VLOOKUP(A114,PrivateInternationalFinance!$A$5:$G$234,2,FALSE)</f>
        <v>0</v>
      </c>
      <c r="G114" s="123">
        <f t="shared" si="18"/>
        <v>87.240947188829807</v>
      </c>
      <c r="H114" s="123"/>
      <c r="I114" s="123" t="str">
        <f t="shared" si="10"/>
        <v>East Asia &amp; Pacific</v>
      </c>
      <c r="J114" s="123" t="str">
        <f t="shared" si="11"/>
        <v>UMICs, Total</v>
      </c>
      <c r="K114" s="123"/>
      <c r="L114" s="123" t="str">
        <f t="shared" si="12"/>
        <v>LDC</v>
      </c>
      <c r="M114" s="123" t="str">
        <f t="shared" si="13"/>
        <v>SIDS</v>
      </c>
      <c r="N114" s="123" t="str">
        <f t="shared" si="14"/>
        <v/>
      </c>
      <c r="O114" s="123"/>
      <c r="P114" s="123"/>
      <c r="Q114" s="123" t="str">
        <f t="shared" si="15"/>
        <v/>
      </c>
      <c r="S114" s="108" t="s">
        <v>343</v>
      </c>
      <c r="T114" s="108">
        <v>0</v>
      </c>
      <c r="U114" s="108" t="s">
        <v>11</v>
      </c>
      <c r="V114" s="108" t="s">
        <v>12</v>
      </c>
      <c r="W114" s="108" t="s">
        <v>354</v>
      </c>
      <c r="X114" s="108" t="s">
        <v>354</v>
      </c>
      <c r="Y114" s="108" t="str">
        <f>VLOOKUP(A114,'List of economies'!$F$7:$I$220,4,FALSE)</f>
        <v>East Asia &amp; Pacific</v>
      </c>
      <c r="Z114" s="148">
        <v>25826413.672672547</v>
      </c>
      <c r="AA114" s="149">
        <f t="shared" si="16"/>
        <v>0</v>
      </c>
      <c r="AB114" s="149">
        <f t="shared" si="16"/>
        <v>3.3779737401612686</v>
      </c>
      <c r="AC114" s="149">
        <f t="shared" si="16"/>
        <v>0</v>
      </c>
      <c r="AD114" s="149">
        <f t="shared" si="16"/>
        <v>0</v>
      </c>
    </row>
    <row r="115" spans="1:30" x14ac:dyDescent="0.2">
      <c r="A115" s="123" t="s">
        <v>151</v>
      </c>
      <c r="B115" s="123">
        <v>4900</v>
      </c>
      <c r="C115" s="123">
        <f>VLOOKUP(A115,PublicDomesticFinance!$A$4:$F$233,2,FALSE)</f>
        <v>-2528.7760514175302</v>
      </c>
      <c r="D115" s="123">
        <f>VLOOKUP(A115,PublicInternationalFinance!$A$5:$U$234,16,FALSE)</f>
        <v>43.76017461829781</v>
      </c>
      <c r="E115" s="123">
        <f>VLOOKUP(A115,PrivateDomesticFinance!$A$5:$B$234,2,FALSE)</f>
        <v>864305.776846283</v>
      </c>
      <c r="F115" s="123">
        <f>VLOOKUP(A115,PrivateInternationalFinance!$A$5:$G$234,2,FALSE)</f>
        <v>196293.12662573229</v>
      </c>
      <c r="G115" s="123">
        <f t="shared" si="18"/>
        <v>1058113.887595216</v>
      </c>
      <c r="H115" s="123"/>
      <c r="I115" s="123" t="str">
        <f t="shared" si="10"/>
        <v>East Asia &amp; Pacific</v>
      </c>
      <c r="J115" s="123" t="str">
        <f t="shared" si="11"/>
        <v>UMICs, Total</v>
      </c>
      <c r="K115" s="123"/>
      <c r="L115" s="123" t="str">
        <f t="shared" si="12"/>
        <v/>
      </c>
      <c r="M115" s="123" t="str">
        <f t="shared" si="13"/>
        <v/>
      </c>
      <c r="N115" s="123" t="str">
        <f t="shared" si="14"/>
        <v/>
      </c>
      <c r="O115" s="123"/>
      <c r="P115" s="123"/>
      <c r="Q115" s="123" t="str">
        <f t="shared" si="15"/>
        <v>G20</v>
      </c>
      <c r="S115" s="108" t="s">
        <v>343</v>
      </c>
      <c r="T115" s="108">
        <v>0</v>
      </c>
      <c r="U115" s="108" t="s">
        <v>354</v>
      </c>
      <c r="V115" s="108" t="s">
        <v>354</v>
      </c>
      <c r="W115" s="108" t="s">
        <v>354</v>
      </c>
      <c r="X115" s="108" t="s">
        <v>353</v>
      </c>
      <c r="Y115" s="108" t="str">
        <f>VLOOKUP(A115,'List of economies'!$F$7:$I$220,4,FALSE)</f>
        <v>East Asia &amp; Pacific</v>
      </c>
      <c r="Z115" s="148">
        <v>4194935261074.5376</v>
      </c>
      <c r="AA115" s="149">
        <f t="shared" si="16"/>
        <v>-6.0281646653345038E-4</v>
      </c>
      <c r="AB115" s="149">
        <f t="shared" si="16"/>
        <v>1.0431668642030148E-5</v>
      </c>
      <c r="AC115" s="149">
        <f t="shared" si="16"/>
        <v>0.2060355459752411</v>
      </c>
      <c r="AD115" s="149">
        <f t="shared" si="16"/>
        <v>4.6792885803785107E-2</v>
      </c>
    </row>
    <row r="116" spans="1:30" x14ac:dyDescent="0.2">
      <c r="A116" s="123" t="s">
        <v>152</v>
      </c>
      <c r="B116" s="123">
        <v>4710</v>
      </c>
      <c r="C116" s="123">
        <f>VLOOKUP(A116,PublicDomesticFinance!$A$4:$F$233,2,FALSE)</f>
        <v>202.48853118268934</v>
      </c>
      <c r="D116" s="123">
        <f>VLOOKUP(A116,PublicInternationalFinance!$A$5:$U$234,16,FALSE)</f>
        <v>478.95687158621132</v>
      </c>
      <c r="E116" s="123">
        <f>VLOOKUP(A116,PrivateDomesticFinance!$A$5:$B$234,2,FALSE)</f>
        <v>990.82752635680981</v>
      </c>
      <c r="F116" s="123">
        <f>VLOOKUP(A116,PrivateInternationalFinance!$A$5:$G$234,2,FALSE)</f>
        <v>797.65254964883809</v>
      </c>
      <c r="G116" s="123">
        <f t="shared" si="18"/>
        <v>2469.9254787745485</v>
      </c>
      <c r="H116" s="123"/>
      <c r="I116" s="123" t="str">
        <f t="shared" si="10"/>
        <v>Europe &amp; Central Asia</v>
      </c>
      <c r="J116" s="123" t="str">
        <f t="shared" si="11"/>
        <v>UMICs, Total</v>
      </c>
      <c r="K116" s="123"/>
      <c r="L116" s="123" t="str">
        <f t="shared" si="12"/>
        <v/>
      </c>
      <c r="M116" s="123" t="str">
        <f t="shared" si="13"/>
        <v/>
      </c>
      <c r="N116" s="123" t="str">
        <f t="shared" si="14"/>
        <v>LLDC</v>
      </c>
      <c r="O116" s="123"/>
      <c r="P116" s="123"/>
      <c r="Q116" s="123" t="str">
        <f t="shared" si="15"/>
        <v/>
      </c>
      <c r="S116" s="108" t="s">
        <v>343</v>
      </c>
      <c r="T116" s="108">
        <v>0</v>
      </c>
      <c r="U116" s="108" t="s">
        <v>354</v>
      </c>
      <c r="V116" s="108" t="s">
        <v>354</v>
      </c>
      <c r="W116" s="108" t="s">
        <v>13</v>
      </c>
      <c r="X116" s="108" t="s">
        <v>354</v>
      </c>
      <c r="Y116" s="108" t="str">
        <f>VLOOKUP(A116,'List of economies'!$F$7:$I$220,4,FALSE)</f>
        <v>Europe &amp; Central Asia</v>
      </c>
      <c r="Z116" s="148">
        <v>7343043943.6692295</v>
      </c>
      <c r="AA116" s="149">
        <f t="shared" si="16"/>
        <v>2.7575557593831897E-2</v>
      </c>
      <c r="AB116" s="149">
        <f t="shared" si="16"/>
        <v>6.5225930181058184E-2</v>
      </c>
      <c r="AC116" s="149">
        <f t="shared" si="16"/>
        <v>0.13493416816755496</v>
      </c>
      <c r="AD116" s="149">
        <f t="shared" si="16"/>
        <v>0.10862696121225454</v>
      </c>
    </row>
    <row r="117" spans="1:30" x14ac:dyDescent="0.2">
      <c r="A117" s="123" t="s">
        <v>153</v>
      </c>
      <c r="B117" s="123">
        <v>4660</v>
      </c>
      <c r="C117" s="123">
        <f>VLOOKUP(A117,PublicDomesticFinance!$A$4:$F$233,2,FALSE)</f>
        <v>-54.607408849532433</v>
      </c>
      <c r="D117" s="123">
        <f>VLOOKUP(A117,PublicInternationalFinance!$A$5:$U$234,16,FALSE)</f>
        <v>200.92343511121223</v>
      </c>
      <c r="E117" s="123">
        <f>VLOOKUP(A117,PrivateDomesticFinance!$A$5:$B$234,2,FALSE)</f>
        <v>0</v>
      </c>
      <c r="F117" s="123">
        <f>VLOOKUP(A117,PrivateInternationalFinance!$A$5:$G$234,2,FALSE)</f>
        <v>1784.8710637009888</v>
      </c>
      <c r="G117" s="123">
        <f t="shared" si="18"/>
        <v>1931.1870899626686</v>
      </c>
      <c r="H117" s="123"/>
      <c r="I117" s="123" t="str">
        <f t="shared" si="10"/>
        <v>Europe &amp; Central Asia</v>
      </c>
      <c r="J117" s="123" t="str">
        <f t="shared" si="11"/>
        <v>UMICs, Total</v>
      </c>
      <c r="K117" s="123"/>
      <c r="L117" s="123" t="str">
        <f t="shared" si="12"/>
        <v/>
      </c>
      <c r="M117" s="123" t="str">
        <f t="shared" si="13"/>
        <v/>
      </c>
      <c r="N117" s="123" t="str">
        <f t="shared" si="14"/>
        <v>LLDC</v>
      </c>
      <c r="O117" s="123"/>
      <c r="P117" s="123"/>
      <c r="Q117" s="123" t="str">
        <f t="shared" si="15"/>
        <v/>
      </c>
      <c r="S117" s="108" t="s">
        <v>343</v>
      </c>
      <c r="T117" s="108">
        <v>0</v>
      </c>
      <c r="U117" s="108" t="s">
        <v>354</v>
      </c>
      <c r="V117" s="108" t="s">
        <v>354</v>
      </c>
      <c r="W117" s="108" t="s">
        <v>13</v>
      </c>
      <c r="X117" s="108" t="s">
        <v>354</v>
      </c>
      <c r="Y117" s="108" t="str">
        <f>VLOOKUP(A117,'List of economies'!$F$7:$I$220,4,FALSE)</f>
        <v>Europe &amp; Central Asia</v>
      </c>
      <c r="Z117" s="148">
        <v>15223839492.728312</v>
      </c>
      <c r="AA117" s="149">
        <f t="shared" si="16"/>
        <v>-3.5869669327251996E-3</v>
      </c>
      <c r="AB117" s="149">
        <f t="shared" si="16"/>
        <v>1.3197947548460662E-2</v>
      </c>
      <c r="AC117" s="149">
        <f t="shared" si="16"/>
        <v>0</v>
      </c>
      <c r="AD117" s="149">
        <f t="shared" si="16"/>
        <v>0.11724184720638542</v>
      </c>
    </row>
    <row r="118" spans="1:30" x14ac:dyDescent="0.2">
      <c r="A118" s="123" t="s">
        <v>333</v>
      </c>
      <c r="B118" s="123">
        <v>4680</v>
      </c>
      <c r="C118" s="123">
        <f>VLOOKUP(A118,PublicDomesticFinance!$A$4:$F$233,2,FALSE)</f>
        <v>2840.0667996877933</v>
      </c>
      <c r="D118" s="123">
        <f>VLOOKUP(A118,PublicInternationalFinance!$A$5:$U$234,16,FALSE)</f>
        <v>1052.7214338404949</v>
      </c>
      <c r="E118" s="123">
        <f>VLOOKUP(A118,PrivateDomesticFinance!$A$5:$B$234,2,FALSE)</f>
        <v>0</v>
      </c>
      <c r="F118" s="123">
        <f>VLOOKUP(A118,PrivateInternationalFinance!$A$5:$G$234,2,FALSE)</f>
        <v>2055.8139706010306</v>
      </c>
      <c r="G118" s="123">
        <f t="shared" si="18"/>
        <v>5948.602204129319</v>
      </c>
      <c r="H118" s="123"/>
      <c r="I118" s="123" t="str">
        <f t="shared" si="10"/>
        <v>Europe &amp; Central Asia</v>
      </c>
      <c r="J118" s="123" t="str">
        <f t="shared" si="11"/>
        <v>UMICs, Total</v>
      </c>
      <c r="K118" s="123"/>
      <c r="L118" s="123" t="str">
        <f t="shared" si="12"/>
        <v/>
      </c>
      <c r="M118" s="123" t="str">
        <f t="shared" si="13"/>
        <v/>
      </c>
      <c r="N118" s="123" t="str">
        <f t="shared" si="14"/>
        <v/>
      </c>
      <c r="O118" s="123" t="s">
        <v>366</v>
      </c>
      <c r="P118" s="123"/>
      <c r="Q118" s="123" t="str">
        <f t="shared" si="15"/>
        <v/>
      </c>
      <c r="S118" s="108" t="s">
        <v>343</v>
      </c>
      <c r="T118" s="108">
        <v>0</v>
      </c>
      <c r="U118" s="108" t="s">
        <v>354</v>
      </c>
      <c r="V118" s="108" t="s">
        <v>354</v>
      </c>
      <c r="W118" s="108" t="s">
        <v>354</v>
      </c>
      <c r="X118" s="108" t="s">
        <v>354</v>
      </c>
      <c r="Y118" s="108" t="str">
        <f>VLOOKUP(A118,'List of economies'!$F$7:$I$220,4,FALSE)</f>
        <v>Europe &amp; Central Asia</v>
      </c>
      <c r="Z118" s="148">
        <v>12969508307.489239</v>
      </c>
      <c r="AA118" s="149">
        <f t="shared" si="16"/>
        <v>0.21898029843180697</v>
      </c>
      <c r="AB118" s="149">
        <f t="shared" si="16"/>
        <v>8.116895481940524E-2</v>
      </c>
      <c r="AC118" s="149">
        <f t="shared" si="16"/>
        <v>0</v>
      </c>
      <c r="AD118" s="149">
        <f t="shared" si="16"/>
        <v>0.15851132686455827</v>
      </c>
    </row>
    <row r="119" spans="1:30" x14ac:dyDescent="0.2">
      <c r="A119" s="123" t="s">
        <v>154</v>
      </c>
      <c r="B119" s="123">
        <v>5010</v>
      </c>
      <c r="C119" s="123">
        <f>VLOOKUP(A119,PublicDomesticFinance!$A$4:$F$233,2,FALSE)</f>
        <v>0</v>
      </c>
      <c r="D119" s="123">
        <f>VLOOKUP(A119,PublicInternationalFinance!$A$5:$U$234,16,FALSE)</f>
        <v>725.32085547102884</v>
      </c>
      <c r="E119" s="123">
        <f>VLOOKUP(A119,PrivateDomesticFinance!$A$5:$B$234,2,FALSE)</f>
        <v>486.44706872273468</v>
      </c>
      <c r="F119" s="123">
        <f>VLOOKUP(A119,PrivateInternationalFinance!$A$5:$G$234,2,FALSE)</f>
        <v>995.43553982573758</v>
      </c>
      <c r="G119" s="123">
        <f t="shared" si="18"/>
        <v>2207.2034640195011</v>
      </c>
      <c r="H119" s="123"/>
      <c r="I119" s="123" t="str">
        <f t="shared" si="10"/>
        <v>Sub-Saharan Africa</v>
      </c>
      <c r="J119" s="123" t="str">
        <f t="shared" si="11"/>
        <v>UMICs, Total</v>
      </c>
      <c r="K119" s="123"/>
      <c r="L119" s="123" t="str">
        <f t="shared" si="12"/>
        <v/>
      </c>
      <c r="M119" s="123" t="str">
        <f t="shared" si="13"/>
        <v/>
      </c>
      <c r="N119" s="123" t="str">
        <f t="shared" si="14"/>
        <v/>
      </c>
      <c r="O119" s="123"/>
      <c r="P119" s="123"/>
      <c r="Q119" s="123" t="str">
        <f t="shared" si="15"/>
        <v/>
      </c>
      <c r="S119" s="108" t="s">
        <v>343</v>
      </c>
      <c r="T119" s="108">
        <v>0</v>
      </c>
      <c r="U119" s="108" t="s">
        <v>354</v>
      </c>
      <c r="V119" s="108" t="s">
        <v>354</v>
      </c>
      <c r="W119" s="108" t="s">
        <v>354</v>
      </c>
      <c r="X119" s="108" t="s">
        <v>354</v>
      </c>
      <c r="Y119" s="108" t="str">
        <f>VLOOKUP(A119,'List of economies'!$F$7:$I$220,4,FALSE)</f>
        <v>Sub-Saharan Africa</v>
      </c>
      <c r="Z119" s="148">
        <v>9407930526.5238132</v>
      </c>
      <c r="AA119" s="149">
        <f t="shared" si="16"/>
        <v>0</v>
      </c>
      <c r="AB119" s="149">
        <f t="shared" si="16"/>
        <v>7.709674868730472E-2</v>
      </c>
      <c r="AC119" s="149">
        <f t="shared" si="16"/>
        <v>5.1706065149109325E-2</v>
      </c>
      <c r="AD119" s="149">
        <f t="shared" si="16"/>
        <v>0.10580813038736867</v>
      </c>
    </row>
    <row r="120" spans="1:30" x14ac:dyDescent="0.2">
      <c r="A120" s="123" t="s">
        <v>337</v>
      </c>
      <c r="B120" s="123">
        <v>0</v>
      </c>
      <c r="C120" s="123">
        <f>VLOOKUP(A120,PublicDomesticFinance!$A$4:$F$233,2,FALSE)</f>
        <v>0</v>
      </c>
      <c r="D120" s="123">
        <f>VLOOKUP(A120,PublicInternationalFinance!$A$5:$U$234,16,FALSE)</f>
        <v>0</v>
      </c>
      <c r="E120" s="123">
        <f>VLOOKUP(A120,PrivateDomesticFinance!$A$5:$B$234,2,FALSE)</f>
        <v>0</v>
      </c>
      <c r="F120" s="123">
        <f>VLOOKUP(A120,PrivateInternationalFinance!$A$5:$G$234,2,FALSE)</f>
        <v>1329.7809999999999</v>
      </c>
      <c r="G120" s="123">
        <f t="shared" si="18"/>
        <v>1329.7809999999999</v>
      </c>
      <c r="H120" s="123"/>
      <c r="I120" s="123" t="str">
        <f t="shared" si="10"/>
        <v>Middle East &amp; North Africa</v>
      </c>
      <c r="J120" s="123" t="str">
        <f t="shared" si="11"/>
        <v>UMICs, Total</v>
      </c>
      <c r="K120" s="123"/>
      <c r="L120" s="123" t="str">
        <f t="shared" si="12"/>
        <v/>
      </c>
      <c r="M120" s="123" t="str">
        <f t="shared" si="13"/>
        <v/>
      </c>
      <c r="N120" s="123" t="str">
        <f t="shared" si="14"/>
        <v/>
      </c>
      <c r="O120" s="123"/>
      <c r="P120" s="123"/>
      <c r="Q120" s="123" t="str">
        <f t="shared" si="15"/>
        <v/>
      </c>
      <c r="S120" s="108" t="s">
        <v>343</v>
      </c>
      <c r="T120" s="108">
        <v>0</v>
      </c>
      <c r="U120" s="108" t="s">
        <v>354</v>
      </c>
      <c r="V120" s="108" t="s">
        <v>354</v>
      </c>
      <c r="W120" s="108" t="s">
        <v>354</v>
      </c>
      <c r="X120" s="108" t="s">
        <v>354</v>
      </c>
      <c r="Y120" s="108" t="str">
        <f>VLOOKUP(A120,'List of economies'!$F$7:$I$220,4,FALSE)</f>
        <v>Middle East &amp; North Africa</v>
      </c>
      <c r="Z120" s="148" t="s">
        <v>354</v>
      </c>
      <c r="AA120" s="149" t="str">
        <f t="shared" si="16"/>
        <v/>
      </c>
      <c r="AB120" s="149" t="str">
        <f t="shared" si="16"/>
        <v/>
      </c>
      <c r="AC120" s="149" t="str">
        <f t="shared" si="16"/>
        <v/>
      </c>
      <c r="AD120" s="149" t="str">
        <f t="shared" si="16"/>
        <v/>
      </c>
    </row>
    <row r="121" spans="1:30" x14ac:dyDescent="0.2">
      <c r="A121" s="123" t="s">
        <v>155</v>
      </c>
      <c r="B121" s="123">
        <v>4450</v>
      </c>
      <c r="C121" s="123">
        <f>VLOOKUP(A121,PublicDomesticFinance!$A$4:$F$233,2,FALSE)</f>
        <v>44475.17367422962</v>
      </c>
      <c r="D121" s="123">
        <f>VLOOKUP(A121,PublicInternationalFinance!$A$5:$U$234,16,FALSE)</f>
        <v>370.59307968821497</v>
      </c>
      <c r="E121" s="123">
        <f>VLOOKUP(A121,PrivateDomesticFinance!$A$5:$B$234,2,FALSE)</f>
        <v>0</v>
      </c>
      <c r="F121" s="123">
        <f>VLOOKUP(A121,PrivateInternationalFinance!$A$5:$G$234,2,FALSE)</f>
        <v>1717.730739375942</v>
      </c>
      <c r="G121" s="123">
        <f t="shared" si="18"/>
        <v>46563.497493293777</v>
      </c>
      <c r="H121" s="123"/>
      <c r="I121" s="123" t="str">
        <f t="shared" si="10"/>
        <v>Middle East &amp; North Africa</v>
      </c>
      <c r="J121" s="123" t="str">
        <f t="shared" si="11"/>
        <v>UMICs, Total</v>
      </c>
      <c r="K121" s="123"/>
      <c r="L121" s="123" t="str">
        <f t="shared" si="12"/>
        <v/>
      </c>
      <c r="M121" s="123" t="str">
        <f t="shared" si="13"/>
        <v/>
      </c>
      <c r="N121" s="123" t="str">
        <f t="shared" si="14"/>
        <v/>
      </c>
      <c r="O121" s="123"/>
      <c r="P121" s="123"/>
      <c r="Q121" s="123" t="str">
        <f t="shared" si="15"/>
        <v/>
      </c>
      <c r="S121" s="108" t="s">
        <v>343</v>
      </c>
      <c r="T121" s="108">
        <v>0</v>
      </c>
      <c r="U121" s="108" t="s">
        <v>354</v>
      </c>
      <c r="V121" s="108" t="s">
        <v>354</v>
      </c>
      <c r="W121" s="108" t="s">
        <v>354</v>
      </c>
      <c r="X121" s="108" t="s">
        <v>354</v>
      </c>
      <c r="Y121" s="108" t="str">
        <f>VLOOKUP(A121,'List of economies'!$F$7:$I$220,4,FALSE)</f>
        <v>Middle East &amp; North Africa</v>
      </c>
      <c r="Z121" s="148">
        <v>119658553868.73273</v>
      </c>
      <c r="AA121" s="149">
        <f t="shared" si="16"/>
        <v>0.37168403123958504</v>
      </c>
      <c r="AB121" s="149">
        <f t="shared" si="16"/>
        <v>3.0970880702332511E-3</v>
      </c>
      <c r="AC121" s="149">
        <f t="shared" si="16"/>
        <v>0</v>
      </c>
      <c r="AD121" s="149">
        <f t="shared" si="16"/>
        <v>1.4355269087242346E-2</v>
      </c>
    </row>
    <row r="122" spans="1:30" x14ac:dyDescent="0.2">
      <c r="A122" s="123" t="s">
        <v>156</v>
      </c>
      <c r="B122" s="123">
        <v>4620</v>
      </c>
      <c r="C122" s="123">
        <f>VLOOKUP(A122,PublicDomesticFinance!$A$4:$F$233,2,FALSE)</f>
        <v>39903.112031259894</v>
      </c>
      <c r="D122" s="123">
        <f>VLOOKUP(A122,PublicInternationalFinance!$A$5:$U$234,16,FALSE)</f>
        <v>-172.50969891472013</v>
      </c>
      <c r="E122" s="123">
        <f>VLOOKUP(A122,PrivateDomesticFinance!$A$5:$B$234,2,FALSE)</f>
        <v>36763.155992394459</v>
      </c>
      <c r="F122" s="123">
        <f>VLOOKUP(A122,PrivateInternationalFinance!$A$5:$G$234,2,FALSE)</f>
        <v>8273.0405996181107</v>
      </c>
      <c r="G122" s="123">
        <f t="shared" si="18"/>
        <v>84766.798924357747</v>
      </c>
      <c r="H122" s="123"/>
      <c r="I122" s="123" t="str">
        <f t="shared" si="10"/>
        <v>East Asia &amp; Pacific</v>
      </c>
      <c r="J122" s="123" t="str">
        <f t="shared" si="11"/>
        <v>UMICs, Total</v>
      </c>
      <c r="K122" s="123"/>
      <c r="L122" s="123" t="str">
        <f t="shared" si="12"/>
        <v/>
      </c>
      <c r="M122" s="123" t="str">
        <f t="shared" si="13"/>
        <v/>
      </c>
      <c r="N122" s="123" t="str">
        <f t="shared" si="14"/>
        <v/>
      </c>
      <c r="O122" s="123"/>
      <c r="P122" s="123"/>
      <c r="Q122" s="123" t="str">
        <f t="shared" si="15"/>
        <v/>
      </c>
      <c r="S122" s="108" t="s">
        <v>343</v>
      </c>
      <c r="T122" s="108">
        <v>0</v>
      </c>
      <c r="U122" s="108" t="s">
        <v>354</v>
      </c>
      <c r="V122" s="108" t="s">
        <v>354</v>
      </c>
      <c r="W122" s="108" t="s">
        <v>354</v>
      </c>
      <c r="X122" s="108" t="s">
        <v>354</v>
      </c>
      <c r="Y122" s="108" t="str">
        <f>VLOOKUP(A122,'List of economies'!$F$7:$I$220,4,FALSE)</f>
        <v>East Asia &amp; Pacific</v>
      </c>
      <c r="Z122" s="148">
        <v>210252495188.79382</v>
      </c>
      <c r="AA122" s="149">
        <f t="shared" si="16"/>
        <v>0.18978662771839808</v>
      </c>
      <c r="AB122" s="149">
        <f t="shared" si="16"/>
        <v>-8.2048823610781415E-4</v>
      </c>
      <c r="AC122" s="149">
        <f t="shared" si="16"/>
        <v>0.17485241237866594</v>
      </c>
      <c r="AD122" s="149">
        <f t="shared" si="16"/>
        <v>3.9348120897159528E-2</v>
      </c>
    </row>
    <row r="123" spans="1:30" x14ac:dyDescent="0.2">
      <c r="A123" s="123" t="s">
        <v>157</v>
      </c>
      <c r="B123" s="123">
        <v>4380</v>
      </c>
      <c r="C123" s="123">
        <f>VLOOKUP(A123,PublicDomesticFinance!$A$4:$F$233,2,FALSE)</f>
        <v>2461.5650055172823</v>
      </c>
      <c r="D123" s="123">
        <f>VLOOKUP(A123,PublicInternationalFinance!$A$5:$U$234,16,FALSE)</f>
        <v>1876.6761569634505</v>
      </c>
      <c r="E123" s="123">
        <f>VLOOKUP(A123,PrivateDomesticFinance!$A$5:$B$234,2,FALSE)</f>
        <v>2662.3923692878975</v>
      </c>
      <c r="F123" s="123">
        <f>VLOOKUP(A123,PrivateInternationalFinance!$A$5:$G$234,2,FALSE)</f>
        <v>3977.0708741937151</v>
      </c>
      <c r="G123" s="123">
        <f t="shared" si="18"/>
        <v>10977.704405962344</v>
      </c>
      <c r="H123" s="123"/>
      <c r="I123" s="123" t="str">
        <f t="shared" si="10"/>
        <v>Middle East &amp; North Africa</v>
      </c>
      <c r="J123" s="123" t="str">
        <f t="shared" si="11"/>
        <v>UMICs, Total</v>
      </c>
      <c r="K123" s="123"/>
      <c r="L123" s="123" t="str">
        <f t="shared" si="12"/>
        <v/>
      </c>
      <c r="M123" s="123" t="str">
        <f t="shared" si="13"/>
        <v/>
      </c>
      <c r="N123" s="123" t="str">
        <f t="shared" si="14"/>
        <v/>
      </c>
      <c r="O123" s="123"/>
      <c r="P123" s="123"/>
      <c r="Q123" s="123" t="str">
        <f t="shared" si="15"/>
        <v/>
      </c>
      <c r="S123" s="108" t="s">
        <v>343</v>
      </c>
      <c r="T123" s="108">
        <v>0</v>
      </c>
      <c r="U123" s="108" t="s">
        <v>354</v>
      </c>
      <c r="V123" s="108" t="s">
        <v>354</v>
      </c>
      <c r="W123" s="108" t="s">
        <v>354</v>
      </c>
      <c r="X123" s="108" t="s">
        <v>354</v>
      </c>
      <c r="Y123" s="108" t="str">
        <f>VLOOKUP(A123,'List of economies'!$F$7:$I$220,4,FALSE)</f>
        <v>Middle East &amp; North Africa</v>
      </c>
      <c r="Z123" s="148">
        <v>17470758210.964825</v>
      </c>
      <c r="AA123" s="149">
        <f t="shared" si="16"/>
        <v>0.1408962894336423</v>
      </c>
      <c r="AB123" s="149">
        <f t="shared" si="16"/>
        <v>0.10741812887008129</v>
      </c>
      <c r="AC123" s="149">
        <f t="shared" si="16"/>
        <v>0.15239134656542572</v>
      </c>
      <c r="AD123" s="149">
        <f t="shared" si="16"/>
        <v>0.22764157263064091</v>
      </c>
    </row>
    <row r="124" spans="1:30" x14ac:dyDescent="0.2">
      <c r="A124" s="123" t="s">
        <v>158</v>
      </c>
      <c r="B124" s="123">
        <v>4770</v>
      </c>
      <c r="C124" s="123">
        <f>VLOOKUP(A124,PublicDomesticFinance!$A$4:$F$233,2,FALSE)</f>
        <v>886.22721449953258</v>
      </c>
      <c r="D124" s="123">
        <f>VLOOKUP(A124,PublicInternationalFinance!$A$5:$U$234,16,FALSE)</f>
        <v>601.21466603792794</v>
      </c>
      <c r="E124" s="123">
        <f>VLOOKUP(A124,PrivateDomesticFinance!$A$5:$B$234,2,FALSE)</f>
        <v>0</v>
      </c>
      <c r="F124" s="123">
        <f>VLOOKUP(A124,PrivateInternationalFinance!$A$5:$G$234,2,FALSE)</f>
        <v>3153.6755015737958</v>
      </c>
      <c r="G124" s="123">
        <f t="shared" si="18"/>
        <v>4641.1173821112561</v>
      </c>
      <c r="H124" s="123"/>
      <c r="I124" s="123" t="str">
        <f t="shared" si="10"/>
        <v>Latin America &amp; Caribbean</v>
      </c>
      <c r="J124" s="123" t="str">
        <f t="shared" si="11"/>
        <v>UMICs, Total</v>
      </c>
      <c r="K124" s="123"/>
      <c r="L124" s="123" t="str">
        <f t="shared" si="12"/>
        <v/>
      </c>
      <c r="M124" s="123" t="str">
        <f t="shared" si="13"/>
        <v/>
      </c>
      <c r="N124" s="123" t="str">
        <f t="shared" si="14"/>
        <v/>
      </c>
      <c r="O124" s="123"/>
      <c r="P124" s="123"/>
      <c r="Q124" s="123" t="str">
        <f t="shared" si="15"/>
        <v/>
      </c>
      <c r="S124" s="108" t="s">
        <v>343</v>
      </c>
      <c r="T124" s="108">
        <v>0</v>
      </c>
      <c r="U124" s="108" t="s">
        <v>354</v>
      </c>
      <c r="V124" s="108" t="s">
        <v>354</v>
      </c>
      <c r="W124" s="108" t="s">
        <v>354</v>
      </c>
      <c r="X124" s="108" t="s">
        <v>354</v>
      </c>
      <c r="Y124" s="108" t="str">
        <f>VLOOKUP(A124,'List of economies'!$F$7:$I$220,4,FALSE)</f>
        <v>Latin America &amp; Caribbean</v>
      </c>
      <c r="Z124" s="148">
        <v>52585205968.369453</v>
      </c>
      <c r="AA124" s="149">
        <f t="shared" si="16"/>
        <v>1.6853166174391473E-2</v>
      </c>
      <c r="AB124" s="149">
        <f t="shared" si="16"/>
        <v>1.1433152251976816E-2</v>
      </c>
      <c r="AC124" s="149">
        <f t="shared" si="16"/>
        <v>0</v>
      </c>
      <c r="AD124" s="149">
        <f t="shared" si="16"/>
        <v>5.9972675650843021E-2</v>
      </c>
    </row>
    <row r="125" spans="1:30" x14ac:dyDescent="0.2">
      <c r="A125" s="123" t="s">
        <v>159</v>
      </c>
      <c r="B125" s="123">
        <v>4020</v>
      </c>
      <c r="C125" s="123">
        <f>VLOOKUP(A125,PublicDomesticFinance!$A$4:$F$233,2,FALSE)</f>
        <v>8754.2005118269699</v>
      </c>
      <c r="D125" s="123">
        <f>VLOOKUP(A125,PublicInternationalFinance!$A$5:$U$234,16,FALSE)</f>
        <v>2852.4755746301494</v>
      </c>
      <c r="E125" s="123">
        <f>VLOOKUP(A125,PrivateDomesticFinance!$A$5:$B$234,2,FALSE)</f>
        <v>0</v>
      </c>
      <c r="F125" s="123">
        <f>VLOOKUP(A125,PrivateInternationalFinance!$A$5:$G$234,2,FALSE)</f>
        <v>2342.170116931331</v>
      </c>
      <c r="G125" s="123">
        <f t="shared" si="18"/>
        <v>13948.84620338845</v>
      </c>
      <c r="H125" s="123"/>
      <c r="I125" s="123" t="str">
        <f t="shared" si="10"/>
        <v>Middle East &amp; North Africa</v>
      </c>
      <c r="J125" s="123" t="str">
        <f t="shared" si="11"/>
        <v>UMICs, Total</v>
      </c>
      <c r="K125" s="123"/>
      <c r="L125" s="123" t="str">
        <f t="shared" si="12"/>
        <v/>
      </c>
      <c r="M125" s="123" t="str">
        <f t="shared" si="13"/>
        <v/>
      </c>
      <c r="N125" s="123" t="str">
        <f t="shared" si="14"/>
        <v/>
      </c>
      <c r="O125" s="123"/>
      <c r="P125" s="123"/>
      <c r="Q125" s="123" t="str">
        <f t="shared" si="15"/>
        <v/>
      </c>
      <c r="S125" s="108" t="s">
        <v>343</v>
      </c>
      <c r="T125" s="108">
        <v>0</v>
      </c>
      <c r="U125" s="108" t="s">
        <v>354</v>
      </c>
      <c r="V125" s="108" t="s">
        <v>354</v>
      </c>
      <c r="W125" s="108" t="s">
        <v>354</v>
      </c>
      <c r="X125" s="108" t="s">
        <v>354</v>
      </c>
      <c r="Y125" s="108" t="str">
        <f>VLOOKUP(A125,'List of economies'!$F$7:$I$220,4,FALSE)</f>
        <v>Middle East &amp; North Africa</v>
      </c>
      <c r="Z125" s="148">
        <v>39357931504.707336</v>
      </c>
      <c r="AA125" s="149">
        <f t="shared" si="16"/>
        <v>0.22242532005981916</v>
      </c>
      <c r="AB125" s="149">
        <f t="shared" si="16"/>
        <v>7.2475241090578763E-2</v>
      </c>
      <c r="AC125" s="149">
        <f t="shared" si="16"/>
        <v>0</v>
      </c>
      <c r="AD125" s="149">
        <f t="shared" si="16"/>
        <v>5.9509482012569691E-2</v>
      </c>
    </row>
    <row r="126" spans="1:30" x14ac:dyDescent="0.2">
      <c r="A126" s="123" t="s">
        <v>160</v>
      </c>
      <c r="B126" s="123">
        <v>3970</v>
      </c>
      <c r="C126" s="123">
        <f>VLOOKUP(A126,PublicDomesticFinance!$A$4:$F$233,2,FALSE)</f>
        <v>1061.7958191132609</v>
      </c>
      <c r="D126" s="123">
        <f>VLOOKUP(A126,PublicInternationalFinance!$A$5:$U$234,16,FALSE)</f>
        <v>338.29016120996454</v>
      </c>
      <c r="E126" s="123">
        <f>VLOOKUP(A126,PrivateDomesticFinance!$A$5:$B$234,2,FALSE)</f>
        <v>0</v>
      </c>
      <c r="F126" s="123">
        <f>VLOOKUP(A126,PrivateInternationalFinance!$A$5:$G$234,2,FALSE)</f>
        <v>-1777.4639415376687</v>
      </c>
      <c r="G126" s="123">
        <f t="shared" si="18"/>
        <v>-377.3779612144433</v>
      </c>
      <c r="H126" s="123"/>
      <c r="I126" s="123" t="str">
        <f t="shared" si="10"/>
        <v>Sub-Saharan Africa</v>
      </c>
      <c r="J126" s="123" t="str">
        <f t="shared" si="11"/>
        <v>UMICs, Total</v>
      </c>
      <c r="K126" s="123"/>
      <c r="L126" s="123" t="str">
        <f t="shared" si="12"/>
        <v>LDC</v>
      </c>
      <c r="M126" s="123" t="str">
        <f t="shared" si="13"/>
        <v/>
      </c>
      <c r="N126" s="123" t="str">
        <f t="shared" si="14"/>
        <v/>
      </c>
      <c r="O126" s="123" t="s">
        <v>366</v>
      </c>
      <c r="P126" s="123"/>
      <c r="Q126" s="123" t="str">
        <f t="shared" si="15"/>
        <v/>
      </c>
      <c r="S126" s="108" t="s">
        <v>343</v>
      </c>
      <c r="T126" s="108">
        <v>0</v>
      </c>
      <c r="U126" s="108" t="s">
        <v>11</v>
      </c>
      <c r="V126" s="108" t="s">
        <v>354</v>
      </c>
      <c r="W126" s="108" t="s">
        <v>354</v>
      </c>
      <c r="X126" s="108" t="s">
        <v>354</v>
      </c>
      <c r="Y126" s="108" t="str">
        <f>VLOOKUP(A126,'List of economies'!$F$7:$I$220,4,FALSE)</f>
        <v>Sub-Saharan Africa</v>
      </c>
      <c r="Z126" s="148">
        <v>52344988208.500847</v>
      </c>
      <c r="AA126" s="149">
        <f t="shared" si="16"/>
        <v>2.0284574616463946E-2</v>
      </c>
      <c r="AB126" s="149">
        <f t="shared" si="16"/>
        <v>6.4627039338032762E-3</v>
      </c>
      <c r="AC126" s="149">
        <f t="shared" si="16"/>
        <v>0</v>
      </c>
      <c r="AD126" s="149">
        <f t="shared" si="16"/>
        <v>-3.3956716819911477E-2</v>
      </c>
    </row>
    <row r="127" spans="1:30" x14ac:dyDescent="0.2">
      <c r="A127" s="123" t="s">
        <v>161</v>
      </c>
      <c r="B127" s="123">
        <v>0</v>
      </c>
      <c r="C127" s="123">
        <f>VLOOKUP(A127,PublicDomesticFinance!$A$4:$F$233,2,FALSE)</f>
        <v>0</v>
      </c>
      <c r="D127" s="123">
        <f>VLOOKUP(A127,PublicInternationalFinance!$A$5:$U$234,16,FALSE)</f>
        <v>0</v>
      </c>
      <c r="E127" s="123">
        <f>VLOOKUP(A127,PrivateDomesticFinance!$A$5:$B$234,2,FALSE)</f>
        <v>0</v>
      </c>
      <c r="F127" s="123">
        <f>VLOOKUP(A127,PrivateInternationalFinance!$A$5:$G$234,2,FALSE)</f>
        <v>0</v>
      </c>
      <c r="G127" s="123">
        <f t="shared" si="18"/>
        <v>0</v>
      </c>
      <c r="H127" s="123"/>
      <c r="I127" s="123" t="str">
        <f t="shared" si="10"/>
        <v>East Asia &amp; Pacific</v>
      </c>
      <c r="J127" s="123" t="str">
        <f t="shared" si="11"/>
        <v>UMICs, Total</v>
      </c>
      <c r="K127" s="123"/>
      <c r="L127" s="123" t="str">
        <f t="shared" si="12"/>
        <v/>
      </c>
      <c r="M127" s="123" t="str">
        <f t="shared" si="13"/>
        <v>SIDS</v>
      </c>
      <c r="N127" s="123" t="str">
        <f t="shared" si="14"/>
        <v/>
      </c>
      <c r="O127" s="123"/>
      <c r="P127" s="123"/>
      <c r="Q127" s="123" t="str">
        <f t="shared" si="15"/>
        <v/>
      </c>
      <c r="S127" s="108" t="s">
        <v>343</v>
      </c>
      <c r="T127" s="108">
        <v>0</v>
      </c>
      <c r="U127" s="108" t="s">
        <v>354</v>
      </c>
      <c r="V127" s="108" t="s">
        <v>12</v>
      </c>
      <c r="W127" s="108" t="s">
        <v>354</v>
      </c>
      <c r="X127" s="108" t="s">
        <v>354</v>
      </c>
      <c r="Y127" s="108" t="str">
        <f>VLOOKUP(A127,'List of economies'!$F$7:$I$220,4,FALSE)</f>
        <v>East Asia &amp; Pacific</v>
      </c>
      <c r="Z127" s="148" t="s">
        <v>354</v>
      </c>
      <c r="AA127" s="149" t="str">
        <f t="shared" si="16"/>
        <v/>
      </c>
      <c r="AB127" s="149" t="str">
        <f t="shared" si="16"/>
        <v/>
      </c>
      <c r="AC127" s="149" t="str">
        <f t="shared" si="16"/>
        <v/>
      </c>
      <c r="AD127" s="149" t="str">
        <f t="shared" si="16"/>
        <v/>
      </c>
    </row>
    <row r="128" spans="1:30" x14ac:dyDescent="0.2">
      <c r="A128" s="123" t="s">
        <v>162</v>
      </c>
      <c r="B128" s="123">
        <v>1210</v>
      </c>
      <c r="C128" s="123">
        <f>VLOOKUP(A128,PublicDomesticFinance!$A$4:$F$233,2,FALSE)</f>
        <v>0</v>
      </c>
      <c r="D128" s="123">
        <f>VLOOKUP(A128,PublicInternationalFinance!$A$5:$U$234,16,FALSE)</f>
        <v>0</v>
      </c>
      <c r="E128" s="123">
        <f>VLOOKUP(A128,PrivateDomesticFinance!$A$5:$B$234,2,FALSE)</f>
        <v>0</v>
      </c>
      <c r="F128" s="123">
        <f>VLOOKUP(A128,PrivateInternationalFinance!$A$5:$G$234,2,FALSE)</f>
        <v>0</v>
      </c>
      <c r="G128" s="123">
        <f t="shared" si="18"/>
        <v>0</v>
      </c>
      <c r="H128" s="123"/>
      <c r="I128" s="123" t="str">
        <f t="shared" si="10"/>
        <v>Sub-Saharan Africa</v>
      </c>
      <c r="J128" s="123" t="str">
        <f t="shared" si="11"/>
        <v>Lower middle income</v>
      </c>
      <c r="K128" s="123"/>
      <c r="L128" s="123" t="str">
        <f t="shared" si="12"/>
        <v>LDC</v>
      </c>
      <c r="M128" s="123" t="str">
        <f t="shared" si="13"/>
        <v/>
      </c>
      <c r="N128" s="123" t="str">
        <f t="shared" si="14"/>
        <v/>
      </c>
      <c r="O128" s="123"/>
      <c r="P128" s="123"/>
      <c r="Q128" s="123" t="str">
        <f t="shared" si="15"/>
        <v/>
      </c>
      <c r="S128" s="108" t="s">
        <v>163</v>
      </c>
      <c r="T128" s="108">
        <v>0</v>
      </c>
      <c r="U128" s="108" t="s">
        <v>11</v>
      </c>
      <c r="V128" s="108" t="s">
        <v>354</v>
      </c>
      <c r="W128" s="108" t="s">
        <v>354</v>
      </c>
      <c r="X128" s="108" t="s">
        <v>354</v>
      </c>
      <c r="Y128" s="108" t="str">
        <f>VLOOKUP(A128,'List of economies'!$F$7:$I$220,4,FALSE)</f>
        <v>Sub-Saharan Africa</v>
      </c>
      <c r="Z128" s="148" t="s">
        <v>354</v>
      </c>
      <c r="AA128" s="149" t="str">
        <f t="shared" si="16"/>
        <v/>
      </c>
      <c r="AB128" s="149" t="str">
        <f t="shared" si="16"/>
        <v/>
      </c>
      <c r="AC128" s="149" t="str">
        <f t="shared" si="16"/>
        <v/>
      </c>
      <c r="AD128" s="149" t="str">
        <f t="shared" si="16"/>
        <v/>
      </c>
    </row>
    <row r="129" spans="1:30" x14ac:dyDescent="0.2">
      <c r="A129" s="123" t="s">
        <v>348</v>
      </c>
      <c r="B129" s="123">
        <v>0</v>
      </c>
      <c r="C129" s="123">
        <f>VLOOKUP(A129,PublicDomesticFinance!$A$4:$F$233,2,FALSE)</f>
        <v>0</v>
      </c>
      <c r="D129" s="123">
        <f>VLOOKUP(A129,PublicInternationalFinance!$A$5:$U$234,16,FALSE)</f>
        <v>0</v>
      </c>
      <c r="E129" s="123">
        <f>VLOOKUP(A129,PrivateDomesticFinance!$A$5:$B$234,2,FALSE)</f>
        <v>0</v>
      </c>
      <c r="F129" s="123">
        <f>VLOOKUP(A129,PrivateInternationalFinance!$A$5:$G$234,2,FALSE)</f>
        <v>0</v>
      </c>
      <c r="G129" s="123">
        <f t="shared" si="18"/>
        <v>0</v>
      </c>
      <c r="H129" s="123"/>
      <c r="I129" s="123" t="str">
        <f t="shared" si="10"/>
        <v>Middle East &amp; North Africa</v>
      </c>
      <c r="J129" s="123" t="str">
        <f t="shared" si="11"/>
        <v>Lower middle income</v>
      </c>
      <c r="K129" s="123"/>
      <c r="L129" s="123" t="str">
        <f t="shared" si="12"/>
        <v/>
      </c>
      <c r="M129" s="123" t="str">
        <f t="shared" si="13"/>
        <v/>
      </c>
      <c r="N129" s="123" t="str">
        <f t="shared" si="14"/>
        <v/>
      </c>
      <c r="O129" s="123"/>
      <c r="P129" s="123"/>
      <c r="Q129" s="123" t="str">
        <f t="shared" si="15"/>
        <v/>
      </c>
      <c r="S129" s="108" t="s">
        <v>163</v>
      </c>
      <c r="T129" s="108">
        <v>0</v>
      </c>
      <c r="U129" s="108" t="s">
        <v>354</v>
      </c>
      <c r="V129" s="108" t="s">
        <v>354</v>
      </c>
      <c r="W129" s="108" t="s">
        <v>354</v>
      </c>
      <c r="X129" s="108" t="s">
        <v>354</v>
      </c>
      <c r="Y129" s="108" t="str">
        <f>VLOOKUP(A129,'List of economies'!$F$7:$I$220,4,FALSE)</f>
        <v>Middle East &amp; North Africa</v>
      </c>
      <c r="Z129" s="148" t="s">
        <v>354</v>
      </c>
      <c r="AA129" s="149" t="str">
        <f t="shared" si="16"/>
        <v/>
      </c>
      <c r="AB129" s="149" t="str">
        <f t="shared" si="16"/>
        <v/>
      </c>
      <c r="AC129" s="149" t="str">
        <f t="shared" si="16"/>
        <v/>
      </c>
      <c r="AD129" s="149" t="str">
        <f t="shared" si="16"/>
        <v/>
      </c>
    </row>
    <row r="130" spans="1:30" x14ac:dyDescent="0.2">
      <c r="A130" s="123" t="s">
        <v>164</v>
      </c>
      <c r="B130" s="123">
        <v>4050</v>
      </c>
      <c r="C130" s="123">
        <f>VLOOKUP(A130,PublicDomesticFinance!$A$4:$F$233,2,FALSE)</f>
        <v>269.77773027467754</v>
      </c>
      <c r="D130" s="123">
        <f>VLOOKUP(A130,PublicInternationalFinance!$A$5:$U$234,16,FALSE)</f>
        <v>1156.0344027439198</v>
      </c>
      <c r="E130" s="123">
        <f>VLOOKUP(A130,PrivateDomesticFinance!$A$5:$B$234,2,FALSE)</f>
        <v>251.33571597385233</v>
      </c>
      <c r="F130" s="123">
        <f>VLOOKUP(A130,PrivateInternationalFinance!$A$5:$G$234,2,FALSE)</f>
        <v>2543.7785990587649</v>
      </c>
      <c r="G130" s="123">
        <f t="shared" si="18"/>
        <v>4220.9264480512147</v>
      </c>
      <c r="H130" s="123"/>
      <c r="I130" s="123" t="str">
        <f t="shared" si="10"/>
        <v>Europe &amp; Central Asia</v>
      </c>
      <c r="J130" s="123" t="str">
        <f t="shared" si="11"/>
        <v>Lower middle income</v>
      </c>
      <c r="K130" s="123"/>
      <c r="L130" s="123" t="str">
        <f t="shared" si="12"/>
        <v/>
      </c>
      <c r="M130" s="123" t="str">
        <f t="shared" si="13"/>
        <v/>
      </c>
      <c r="N130" s="123" t="str">
        <f t="shared" si="14"/>
        <v/>
      </c>
      <c r="O130" s="123"/>
      <c r="P130" s="123"/>
      <c r="Q130" s="123" t="str">
        <f t="shared" si="15"/>
        <v/>
      </c>
      <c r="S130" s="108" t="s">
        <v>163</v>
      </c>
      <c r="T130" s="108">
        <v>0</v>
      </c>
      <c r="U130" s="108" t="s">
        <v>354</v>
      </c>
      <c r="V130" s="108" t="s">
        <v>354</v>
      </c>
      <c r="W130" s="108" t="s">
        <v>354</v>
      </c>
      <c r="X130" s="108" t="s">
        <v>354</v>
      </c>
      <c r="Y130" s="108" t="str">
        <f>VLOOKUP(A130,'List of economies'!$F$7:$I$220,4,FALSE)</f>
        <v>Europe &amp; Central Asia</v>
      </c>
      <c r="Z130" s="148">
        <v>11046904722.593721</v>
      </c>
      <c r="AA130" s="149">
        <f t="shared" si="16"/>
        <v>2.4421114968332592E-2</v>
      </c>
      <c r="AB130" s="149">
        <f t="shared" si="16"/>
        <v>0.10464781147062274</v>
      </c>
      <c r="AC130" s="149">
        <f t="shared" si="16"/>
        <v>2.2751686765235431E-2</v>
      </c>
      <c r="AD130" s="149">
        <f t="shared" si="16"/>
        <v>0.23027071047839243</v>
      </c>
    </row>
    <row r="131" spans="1:30" x14ac:dyDescent="0.2">
      <c r="A131" s="123" t="s">
        <v>165</v>
      </c>
      <c r="B131" s="123">
        <v>3920</v>
      </c>
      <c r="C131" s="123">
        <f>VLOOKUP(A131,PublicDomesticFinance!$A$4:$F$233,2,FALSE)</f>
        <v>0</v>
      </c>
      <c r="D131" s="123">
        <f>VLOOKUP(A131,PublicInternationalFinance!$A$5:$U$234,16,FALSE)</f>
        <v>214.54449436430946</v>
      </c>
      <c r="E131" s="123">
        <f>VLOOKUP(A131,PrivateDomesticFinance!$A$5:$B$234,2,FALSE)</f>
        <v>0</v>
      </c>
      <c r="F131" s="123">
        <f>VLOOKUP(A131,PrivateInternationalFinance!$A$5:$G$234,2,FALSE)</f>
        <v>-123.14603433917995</v>
      </c>
      <c r="G131" s="123">
        <f t="shared" si="18"/>
        <v>91.398460025129509</v>
      </c>
      <c r="H131" s="123"/>
      <c r="I131" s="123" t="str">
        <f t="shared" si="10"/>
        <v>East Asia &amp; Pacific</v>
      </c>
      <c r="J131" s="123" t="str">
        <f t="shared" si="11"/>
        <v>Lower middle income</v>
      </c>
      <c r="K131" s="123"/>
      <c r="L131" s="123" t="str">
        <f t="shared" si="12"/>
        <v/>
      </c>
      <c r="M131" s="123" t="str">
        <f t="shared" si="13"/>
        <v>SIDS</v>
      </c>
      <c r="N131" s="123" t="str">
        <f t="shared" si="14"/>
        <v/>
      </c>
      <c r="O131" s="123"/>
      <c r="P131" s="123"/>
      <c r="Q131" s="123" t="str">
        <f t="shared" si="15"/>
        <v/>
      </c>
      <c r="S131" s="108" t="s">
        <v>163</v>
      </c>
      <c r="T131" s="108">
        <v>0</v>
      </c>
      <c r="U131" s="108" t="s">
        <v>354</v>
      </c>
      <c r="V131" s="108" t="s">
        <v>12</v>
      </c>
      <c r="W131" s="108" t="s">
        <v>354</v>
      </c>
      <c r="X131" s="108" t="s">
        <v>354</v>
      </c>
      <c r="Y131" s="108" t="str">
        <f>VLOOKUP(A131,'List of economies'!$F$7:$I$220,4,FALSE)</f>
        <v>East Asia &amp; Pacific</v>
      </c>
      <c r="Z131" s="148">
        <v>148498682.94537196</v>
      </c>
      <c r="AA131" s="149">
        <f t="shared" si="16"/>
        <v>0</v>
      </c>
      <c r="AB131" s="149">
        <f t="shared" si="16"/>
        <v>1.4447568834212066</v>
      </c>
      <c r="AC131" s="149">
        <f t="shared" si="16"/>
        <v>0</v>
      </c>
      <c r="AD131" s="149">
        <f t="shared" si="16"/>
        <v>-0.82927357937902746</v>
      </c>
    </row>
    <row r="132" spans="1:30" x14ac:dyDescent="0.2">
      <c r="A132" s="123" t="s">
        <v>166</v>
      </c>
      <c r="B132" s="123">
        <v>3740</v>
      </c>
      <c r="C132" s="123">
        <f>VLOOKUP(A132,PublicDomesticFinance!$A$4:$F$233,2,FALSE)</f>
        <v>21.995707883798673</v>
      </c>
      <c r="D132" s="123">
        <f>VLOOKUP(A132,PublicInternationalFinance!$A$5:$U$234,16,FALSE)</f>
        <v>190.29164284845208</v>
      </c>
      <c r="E132" s="123">
        <f>VLOOKUP(A132,PrivateDomesticFinance!$A$5:$B$234,2,FALSE)</f>
        <v>0</v>
      </c>
      <c r="F132" s="123">
        <f>VLOOKUP(A132,PrivateInternationalFinance!$A$5:$G$234,2,FALSE)</f>
        <v>84.479892568540819</v>
      </c>
      <c r="G132" s="123">
        <f t="shared" si="18"/>
        <v>296.76724330079156</v>
      </c>
      <c r="H132" s="123"/>
      <c r="I132" s="123" t="str">
        <f t="shared" si="10"/>
        <v>East Asia &amp; Pacific</v>
      </c>
      <c r="J132" s="123" t="str">
        <f t="shared" si="11"/>
        <v>Lower middle income</v>
      </c>
      <c r="K132" s="123"/>
      <c r="L132" s="123" t="str">
        <f t="shared" si="12"/>
        <v/>
      </c>
      <c r="M132" s="123" t="str">
        <f t="shared" si="13"/>
        <v>SIDS</v>
      </c>
      <c r="N132" s="123" t="str">
        <f t="shared" si="14"/>
        <v/>
      </c>
      <c r="O132" s="123"/>
      <c r="P132" s="123"/>
      <c r="Q132" s="123" t="str">
        <f t="shared" si="15"/>
        <v/>
      </c>
      <c r="S132" s="108" t="s">
        <v>163</v>
      </c>
      <c r="T132" s="108">
        <v>0</v>
      </c>
      <c r="U132" s="108" t="s">
        <v>354</v>
      </c>
      <c r="V132" s="108" t="s">
        <v>12</v>
      </c>
      <c r="W132" s="108" t="s">
        <v>354</v>
      </c>
      <c r="X132" s="108" t="s">
        <v>354</v>
      </c>
      <c r="Y132" s="108" t="str">
        <f>VLOOKUP(A132,'List of economies'!$F$7:$I$220,4,FALSE)</f>
        <v>East Asia &amp; Pacific</v>
      </c>
      <c r="Z132" s="148">
        <v>276605845.54095447</v>
      </c>
      <c r="AA132" s="149">
        <f t="shared" si="16"/>
        <v>7.9520039935461057E-2</v>
      </c>
      <c r="AB132" s="149">
        <f t="shared" si="16"/>
        <v>0.68795235500645757</v>
      </c>
      <c r="AC132" s="149">
        <f t="shared" si="16"/>
        <v>0</v>
      </c>
      <c r="AD132" s="149">
        <f t="shared" ref="AD132:AD195" si="19">IF(ISNUMBER(F132*1000000/$Z132)=TRUE,F132*1000000/$Z132,"")</f>
        <v>0.30541615056371857</v>
      </c>
    </row>
    <row r="133" spans="1:30" x14ac:dyDescent="0.2">
      <c r="A133" s="123" t="s">
        <v>167</v>
      </c>
      <c r="B133" s="123">
        <v>3750</v>
      </c>
      <c r="C133" s="123">
        <f>VLOOKUP(A133,PublicDomesticFinance!$A$4:$F$233,2,FALSE)</f>
        <v>124.79660023822535</v>
      </c>
      <c r="D133" s="123">
        <f>VLOOKUP(A133,PublicInternationalFinance!$A$5:$U$234,16,FALSE)</f>
        <v>211.09524689999114</v>
      </c>
      <c r="E133" s="123">
        <f>VLOOKUP(A133,PrivateDomesticFinance!$A$5:$B$234,2,FALSE)</f>
        <v>0</v>
      </c>
      <c r="F133" s="123">
        <f>VLOOKUP(A133,PrivateInternationalFinance!$A$5:$G$234,2,FALSE)</f>
        <v>494.60218120451958</v>
      </c>
      <c r="G133" s="123">
        <f t="shared" si="18"/>
        <v>830.4940283427361</v>
      </c>
      <c r="H133" s="123"/>
      <c r="I133" s="123" t="str">
        <f t="shared" ref="I133:I196" si="20">Y133</f>
        <v>East Asia &amp; Pacific</v>
      </c>
      <c r="J133" s="123" t="str">
        <f t="shared" ref="J133:J196" si="21">S133</f>
        <v>Lower middle income</v>
      </c>
      <c r="K133" s="123"/>
      <c r="L133" s="123" t="str">
        <f t="shared" ref="L133:L196" si="22">U133</f>
        <v/>
      </c>
      <c r="M133" s="123" t="str">
        <f t="shared" ref="M133:M196" si="23">V133</f>
        <v>SIDS</v>
      </c>
      <c r="N133" s="123" t="str">
        <f t="shared" ref="N133:N196" si="24">W133</f>
        <v/>
      </c>
      <c r="O133" s="123"/>
      <c r="P133" s="123"/>
      <c r="Q133" s="123" t="str">
        <f t="shared" ref="Q133:Q196" si="25">X133</f>
        <v/>
      </c>
      <c r="S133" s="108" t="s">
        <v>163</v>
      </c>
      <c r="T133" s="108">
        <v>0</v>
      </c>
      <c r="U133" s="108" t="s">
        <v>354</v>
      </c>
      <c r="V133" s="108" t="s">
        <v>12</v>
      </c>
      <c r="W133" s="108" t="s">
        <v>354</v>
      </c>
      <c r="X133" s="108" t="s">
        <v>354</v>
      </c>
      <c r="Y133" s="108" t="str">
        <f>VLOOKUP(A133,'List of economies'!$F$7:$I$220,4,FALSE)</f>
        <v>East Asia &amp; Pacific</v>
      </c>
      <c r="Z133" s="148">
        <v>3088694986.8587418</v>
      </c>
      <c r="AA133" s="149">
        <f t="shared" ref="AA133:AD196" si="26">IF(ISNUMBER(C133*1000000/$Z133)=TRUE,C133*1000000/$Z133,"")</f>
        <v>4.0404313397466848E-2</v>
      </c>
      <c r="AB133" s="149">
        <f t="shared" si="26"/>
        <v>6.8344478104223158E-2</v>
      </c>
      <c r="AC133" s="149">
        <f t="shared" si="26"/>
        <v>0</v>
      </c>
      <c r="AD133" s="149">
        <f t="shared" si="19"/>
        <v>0.16013306050253245</v>
      </c>
    </row>
    <row r="134" spans="1:30" x14ac:dyDescent="0.2">
      <c r="A134" s="123" t="s">
        <v>168</v>
      </c>
      <c r="B134" s="123">
        <v>4490</v>
      </c>
      <c r="C134" s="123">
        <f>VLOOKUP(A134,PublicDomesticFinance!$A$4:$F$233,2,FALSE)</f>
        <v>-1.1925938100472531</v>
      </c>
      <c r="D134" s="123">
        <f>VLOOKUP(A134,PublicInternationalFinance!$A$5:$U$234,16,FALSE)</f>
        <v>90.101250406653705</v>
      </c>
      <c r="E134" s="123">
        <f>VLOOKUP(A134,PrivateDomesticFinance!$A$5:$B$234,2,FALSE)</f>
        <v>0</v>
      </c>
      <c r="F134" s="123">
        <f>VLOOKUP(A134,PrivateInternationalFinance!$A$5:$G$234,2,FALSE)</f>
        <v>137.78367833531462</v>
      </c>
      <c r="G134" s="123">
        <f t="shared" si="18"/>
        <v>226.69233493192107</v>
      </c>
      <c r="H134" s="123"/>
      <c r="I134" s="123" t="str">
        <f t="shared" si="20"/>
        <v>Latin America &amp; Caribbean</v>
      </c>
      <c r="J134" s="123" t="str">
        <f t="shared" si="21"/>
        <v>Lower middle income</v>
      </c>
      <c r="K134" s="123"/>
      <c r="L134" s="123" t="str">
        <f t="shared" si="22"/>
        <v/>
      </c>
      <c r="M134" s="123" t="str">
        <f t="shared" si="23"/>
        <v>SIDS</v>
      </c>
      <c r="N134" s="123" t="str">
        <f t="shared" si="24"/>
        <v/>
      </c>
      <c r="O134" s="123"/>
      <c r="P134" s="123"/>
      <c r="Q134" s="123" t="str">
        <f t="shared" si="25"/>
        <v/>
      </c>
      <c r="S134" s="108" t="s">
        <v>163</v>
      </c>
      <c r="T134" s="108">
        <v>0</v>
      </c>
      <c r="U134" s="108" t="s">
        <v>354</v>
      </c>
      <c r="V134" s="108" t="s">
        <v>12</v>
      </c>
      <c r="W134" s="108" t="s">
        <v>354</v>
      </c>
      <c r="X134" s="108" t="s">
        <v>354</v>
      </c>
      <c r="Y134" s="108" t="str">
        <f>VLOOKUP(A134,'List of economies'!$F$7:$I$220,4,FALSE)</f>
        <v>Latin America &amp; Caribbean</v>
      </c>
      <c r="Z134" s="148">
        <v>1307387531.4108322</v>
      </c>
      <c r="AA134" s="149">
        <f t="shared" si="26"/>
        <v>-9.1219610206951982E-4</v>
      </c>
      <c r="AB134" s="149">
        <f t="shared" si="26"/>
        <v>6.8917018284106901E-2</v>
      </c>
      <c r="AC134" s="149">
        <f t="shared" si="26"/>
        <v>0</v>
      </c>
      <c r="AD134" s="149">
        <f t="shared" si="19"/>
        <v>0.10538855161531874</v>
      </c>
    </row>
    <row r="135" spans="1:30" x14ac:dyDescent="0.2">
      <c r="A135" s="123" t="s">
        <v>169</v>
      </c>
      <c r="B135" s="123">
        <v>3640</v>
      </c>
      <c r="C135" s="123">
        <f>VLOOKUP(A135,PublicDomesticFinance!$A$4:$F$233,2,FALSE)</f>
        <v>141.24930798767204</v>
      </c>
      <c r="D135" s="123">
        <f>VLOOKUP(A135,PublicInternationalFinance!$A$5:$U$234,16,FALSE)</f>
        <v>890.6976381679865</v>
      </c>
      <c r="E135" s="123">
        <f>VLOOKUP(A135,PrivateDomesticFinance!$A$5:$B$234,2,FALSE)</f>
        <v>0</v>
      </c>
      <c r="F135" s="123">
        <f>VLOOKUP(A135,PrivateInternationalFinance!$A$5:$G$234,2,FALSE)</f>
        <v>257.17069398379908</v>
      </c>
      <c r="G135" s="123">
        <f t="shared" si="18"/>
        <v>1289.1176401394575</v>
      </c>
      <c r="H135" s="123"/>
      <c r="I135" s="123" t="str">
        <f t="shared" si="20"/>
        <v>Sub-Saharan Africa</v>
      </c>
      <c r="J135" s="123" t="str">
        <f t="shared" si="21"/>
        <v>Lower middle income</v>
      </c>
      <c r="K135" s="123"/>
      <c r="L135" s="123" t="str">
        <f t="shared" si="22"/>
        <v/>
      </c>
      <c r="M135" s="123" t="str">
        <f t="shared" si="23"/>
        <v>SIDS</v>
      </c>
      <c r="N135" s="123" t="str">
        <f t="shared" si="24"/>
        <v/>
      </c>
      <c r="O135" s="123"/>
      <c r="P135" s="123"/>
      <c r="Q135" s="123" t="str">
        <f t="shared" si="25"/>
        <v/>
      </c>
      <c r="S135" s="108" t="s">
        <v>163</v>
      </c>
      <c r="T135" s="108">
        <v>0</v>
      </c>
      <c r="U135" s="108" t="s">
        <v>354</v>
      </c>
      <c r="V135" s="108" t="s">
        <v>12</v>
      </c>
      <c r="W135" s="108" t="s">
        <v>354</v>
      </c>
      <c r="X135" s="108" t="s">
        <v>354</v>
      </c>
      <c r="Y135" s="108" t="str">
        <f>VLOOKUP(A135,'List of economies'!$F$7:$I$220,4,FALSE)</f>
        <v>Sub-Saharan Africa</v>
      </c>
      <c r="Z135" s="148">
        <v>1601792088.7760177</v>
      </c>
      <c r="AA135" s="149">
        <f t="shared" si="26"/>
        <v>8.8182048704963517E-2</v>
      </c>
      <c r="AB135" s="149">
        <f t="shared" si="26"/>
        <v>0.55606320221533745</v>
      </c>
      <c r="AC135" s="149">
        <f t="shared" si="26"/>
        <v>0</v>
      </c>
      <c r="AD135" s="149">
        <f t="shared" si="19"/>
        <v>0.16055185675209052</v>
      </c>
    </row>
    <row r="136" spans="1:30" x14ac:dyDescent="0.2">
      <c r="A136" s="123" t="s">
        <v>170</v>
      </c>
      <c r="B136" s="123">
        <v>3520</v>
      </c>
      <c r="C136" s="123">
        <f>VLOOKUP(A136,PublicDomesticFinance!$A$4:$F$233,2,FALSE)</f>
        <v>-7.571835839996826</v>
      </c>
      <c r="D136" s="123">
        <f>VLOOKUP(A136,PublicInternationalFinance!$A$5:$U$234,16,FALSE)</f>
        <v>1775.8166129155845</v>
      </c>
      <c r="E136" s="123">
        <f>VLOOKUP(A136,PrivateDomesticFinance!$A$5:$B$234,2,FALSE)</f>
        <v>0</v>
      </c>
      <c r="F136" s="123">
        <f>VLOOKUP(A136,PrivateInternationalFinance!$A$5:$G$234,2,FALSE)</f>
        <v>1544.2675477462644</v>
      </c>
      <c r="G136" s="123">
        <f t="shared" si="18"/>
        <v>3312.5123248218524</v>
      </c>
      <c r="H136" s="123"/>
      <c r="I136" s="123" t="str">
        <f t="shared" si="20"/>
        <v>Europe &amp; Central Asia</v>
      </c>
      <c r="J136" s="123" t="str">
        <f t="shared" si="21"/>
        <v>Lower middle income</v>
      </c>
      <c r="K136" s="123"/>
      <c r="L136" s="123" t="str">
        <f t="shared" si="22"/>
        <v/>
      </c>
      <c r="M136" s="123" t="str">
        <f t="shared" si="23"/>
        <v/>
      </c>
      <c r="N136" s="123" t="str">
        <f t="shared" si="24"/>
        <v/>
      </c>
      <c r="O136" s="123" t="s">
        <v>366</v>
      </c>
      <c r="P136" s="123"/>
      <c r="Q136" s="123" t="str">
        <f t="shared" si="25"/>
        <v/>
      </c>
      <c r="S136" s="108" t="s">
        <v>163</v>
      </c>
      <c r="T136" s="108">
        <v>0</v>
      </c>
      <c r="U136" s="108" t="s">
        <v>354</v>
      </c>
      <c r="V136" s="108" t="s">
        <v>354</v>
      </c>
      <c r="W136" s="108" t="s">
        <v>354</v>
      </c>
      <c r="X136" s="108" t="s">
        <v>354</v>
      </c>
      <c r="Y136" s="108" t="str">
        <f>VLOOKUP(A136,'List of economies'!$F$7:$I$220,4,FALSE)</f>
        <v>Europe &amp; Central Asia</v>
      </c>
      <c r="Z136" s="148">
        <v>4991262296.2933836</v>
      </c>
      <c r="AA136" s="149">
        <f t="shared" si="26"/>
        <v>-1.5170182191426467E-3</v>
      </c>
      <c r="AB136" s="149">
        <f t="shared" si="26"/>
        <v>0.35578507149070154</v>
      </c>
      <c r="AC136" s="149">
        <f t="shared" si="26"/>
        <v>0</v>
      </c>
      <c r="AD136" s="149">
        <f t="shared" si="19"/>
        <v>0.3093941884987832</v>
      </c>
    </row>
    <row r="137" spans="1:30" x14ac:dyDescent="0.2">
      <c r="A137" s="123" t="s">
        <v>171</v>
      </c>
      <c r="B137" s="123">
        <v>3490</v>
      </c>
      <c r="C137" s="123">
        <f>VLOOKUP(A137,PublicDomesticFinance!$A$4:$F$233,2,FALSE)</f>
        <v>2431.1300827215118</v>
      </c>
      <c r="D137" s="123">
        <f>VLOOKUP(A137,PublicInternationalFinance!$A$5:$U$234,16,FALSE)</f>
        <v>924.79441316369753</v>
      </c>
      <c r="E137" s="123">
        <f>VLOOKUP(A137,PrivateDomesticFinance!$A$5:$B$234,2,FALSE)</f>
        <v>1782.1895881801795</v>
      </c>
      <c r="F137" s="123">
        <f>VLOOKUP(A137,PrivateInternationalFinance!$A$5:$G$234,2,FALSE)</f>
        <v>3995.5108384613759</v>
      </c>
      <c r="G137" s="123">
        <f t="shared" si="18"/>
        <v>9133.6249225267638</v>
      </c>
      <c r="H137" s="123"/>
      <c r="I137" s="123" t="str">
        <f t="shared" si="20"/>
        <v>Latin America &amp; Caribbean</v>
      </c>
      <c r="J137" s="123" t="str">
        <f t="shared" si="21"/>
        <v>Lower middle income</v>
      </c>
      <c r="K137" s="123"/>
      <c r="L137" s="123" t="str">
        <f t="shared" si="22"/>
        <v/>
      </c>
      <c r="M137" s="123" t="str">
        <f t="shared" si="23"/>
        <v/>
      </c>
      <c r="N137" s="123" t="str">
        <f t="shared" si="24"/>
        <v/>
      </c>
      <c r="O137" s="123"/>
      <c r="P137" s="123"/>
      <c r="Q137" s="123" t="str">
        <f t="shared" si="25"/>
        <v/>
      </c>
      <c r="S137" s="108" t="s">
        <v>163</v>
      </c>
      <c r="T137" s="108">
        <v>0</v>
      </c>
      <c r="U137" s="108" t="s">
        <v>354</v>
      </c>
      <c r="V137" s="108" t="s">
        <v>354</v>
      </c>
      <c r="W137" s="108" t="s">
        <v>354</v>
      </c>
      <c r="X137" s="108" t="s">
        <v>354</v>
      </c>
      <c r="Y137" s="108" t="str">
        <f>VLOOKUP(A137,'List of economies'!$F$7:$I$220,4,FALSE)</f>
        <v>Latin America &amp; Caribbean</v>
      </c>
      <c r="Z137" s="148">
        <v>18747869218.674263</v>
      </c>
      <c r="AA137" s="149">
        <f t="shared" si="26"/>
        <v>0.12967500756298889</v>
      </c>
      <c r="AB137" s="149">
        <f t="shared" si="26"/>
        <v>4.932797441548898E-2</v>
      </c>
      <c r="AC137" s="149">
        <f t="shared" si="26"/>
        <v>9.5060914250723869E-2</v>
      </c>
      <c r="AD137" s="149">
        <f t="shared" si="19"/>
        <v>0.21311813048501277</v>
      </c>
    </row>
    <row r="138" spans="1:30" x14ac:dyDescent="0.2">
      <c r="A138" s="123" t="s">
        <v>172</v>
      </c>
      <c r="B138" s="123">
        <v>2830</v>
      </c>
      <c r="C138" s="123">
        <f>VLOOKUP(A138,PublicDomesticFinance!$A$4:$F$233,2,FALSE)</f>
        <v>2.2256755261994279</v>
      </c>
      <c r="D138" s="123">
        <f>VLOOKUP(A138,PublicInternationalFinance!$A$5:$U$234,16,FALSE)</f>
        <v>307.71678192634687</v>
      </c>
      <c r="E138" s="123">
        <f>VLOOKUP(A138,PrivateDomesticFinance!$A$5:$B$234,2,FALSE)</f>
        <v>85.23122992260015</v>
      </c>
      <c r="F138" s="123">
        <f>VLOOKUP(A138,PrivateInternationalFinance!$A$5:$G$234,2,FALSE)</f>
        <v>97.844109773223721</v>
      </c>
      <c r="G138" s="123">
        <f t="shared" si="18"/>
        <v>493.01779714837016</v>
      </c>
      <c r="H138" s="123"/>
      <c r="I138" s="123" t="str">
        <f t="shared" si="20"/>
        <v>Sub-Saharan Africa</v>
      </c>
      <c r="J138" s="123" t="str">
        <f t="shared" si="21"/>
        <v>Lower middle income</v>
      </c>
      <c r="K138" s="123"/>
      <c r="L138" s="123" t="str">
        <f t="shared" si="22"/>
        <v/>
      </c>
      <c r="M138" s="123" t="str">
        <f t="shared" si="23"/>
        <v/>
      </c>
      <c r="N138" s="123" t="str">
        <f t="shared" si="24"/>
        <v>LLDC</v>
      </c>
      <c r="O138" s="123"/>
      <c r="P138" s="123"/>
      <c r="Q138" s="123" t="str">
        <f t="shared" si="25"/>
        <v/>
      </c>
      <c r="S138" s="108" t="s">
        <v>163</v>
      </c>
      <c r="T138" s="108">
        <v>0</v>
      </c>
      <c r="U138" s="108" t="s">
        <v>354</v>
      </c>
      <c r="V138" s="108" t="s">
        <v>354</v>
      </c>
      <c r="W138" s="108" t="s">
        <v>13</v>
      </c>
      <c r="X138" s="108" t="s">
        <v>354</v>
      </c>
      <c r="Y138" s="108" t="str">
        <f>VLOOKUP(A138,'List of economies'!$F$7:$I$220,4,FALSE)</f>
        <v>Sub-Saharan Africa</v>
      </c>
      <c r="Z138" s="148">
        <v>2926094676.0571213</v>
      </c>
      <c r="AA138" s="149">
        <f t="shared" si="26"/>
        <v>7.6063004536767076E-4</v>
      </c>
      <c r="AB138" s="149">
        <f t="shared" si="26"/>
        <v>0.10516296155563623</v>
      </c>
      <c r="AC138" s="149">
        <f t="shared" si="26"/>
        <v>2.9127980929669797E-2</v>
      </c>
      <c r="AD138" s="149">
        <f t="shared" si="19"/>
        <v>3.343846341467923E-2</v>
      </c>
    </row>
    <row r="139" spans="1:30" x14ac:dyDescent="0.2">
      <c r="A139" s="123" t="s">
        <v>173</v>
      </c>
      <c r="B139" s="123">
        <v>3490</v>
      </c>
      <c r="C139" s="123">
        <f>VLOOKUP(A139,PublicDomesticFinance!$A$4:$F$233,2,FALSE)</f>
        <v>1511.3432404634041</v>
      </c>
      <c r="D139" s="123">
        <f>VLOOKUP(A139,PublicInternationalFinance!$A$5:$U$234,16,FALSE)</f>
        <v>1095.3404929034682</v>
      </c>
      <c r="E139" s="123">
        <f>VLOOKUP(A139,PrivateDomesticFinance!$A$5:$B$234,2,FALSE)</f>
        <v>340.7980387488513</v>
      </c>
      <c r="F139" s="123">
        <f>VLOOKUP(A139,PrivateInternationalFinance!$A$5:$G$234,2,FALSE)</f>
        <v>2734.8318567451279</v>
      </c>
      <c r="G139" s="123">
        <f t="shared" si="18"/>
        <v>5682.3136288608512</v>
      </c>
      <c r="H139" s="123"/>
      <c r="I139" s="123" t="str">
        <f t="shared" si="20"/>
        <v>Europe &amp; Central Asia</v>
      </c>
      <c r="J139" s="123" t="str">
        <f t="shared" si="21"/>
        <v>Lower middle income</v>
      </c>
      <c r="K139" s="123"/>
      <c r="L139" s="123" t="str">
        <f t="shared" si="22"/>
        <v/>
      </c>
      <c r="M139" s="123" t="str">
        <f t="shared" si="23"/>
        <v/>
      </c>
      <c r="N139" s="123" t="str">
        <f t="shared" si="24"/>
        <v>LLDC</v>
      </c>
      <c r="O139" s="123"/>
      <c r="P139" s="123"/>
      <c r="Q139" s="123" t="str">
        <f t="shared" si="25"/>
        <v/>
      </c>
      <c r="S139" s="108" t="s">
        <v>163</v>
      </c>
      <c r="T139" s="108">
        <v>0</v>
      </c>
      <c r="U139" s="108" t="s">
        <v>354</v>
      </c>
      <c r="V139" s="108" t="s">
        <v>354</v>
      </c>
      <c r="W139" s="108" t="s">
        <v>13</v>
      </c>
      <c r="X139" s="108" t="s">
        <v>354</v>
      </c>
      <c r="Y139" s="108" t="str">
        <f>VLOOKUP(A139,'List of economies'!$F$7:$I$220,4,FALSE)</f>
        <v>Europe &amp; Central Asia</v>
      </c>
      <c r="Z139" s="148">
        <v>7969204834.5594816</v>
      </c>
      <c r="AA139" s="149">
        <f t="shared" si="26"/>
        <v>0.18964793499964638</v>
      </c>
      <c r="AB139" s="149">
        <f t="shared" si="26"/>
        <v>0.13744664814654822</v>
      </c>
      <c r="AC139" s="149">
        <f t="shared" si="26"/>
        <v>4.2764371831796412E-2</v>
      </c>
      <c r="AD139" s="149">
        <f t="shared" si="19"/>
        <v>0.34317499844967941</v>
      </c>
    </row>
    <row r="140" spans="1:30" x14ac:dyDescent="0.2">
      <c r="A140" s="123" t="s">
        <v>174</v>
      </c>
      <c r="B140" s="123">
        <v>2950</v>
      </c>
      <c r="C140" s="123">
        <f>VLOOKUP(A140,PublicDomesticFinance!$A$4:$F$233,2,FALSE)</f>
        <v>27.251148676250143</v>
      </c>
      <c r="D140" s="123">
        <f>VLOOKUP(A140,PublicInternationalFinance!$A$5:$U$234,16,FALSE)</f>
        <v>224.29438815269353</v>
      </c>
      <c r="E140" s="123">
        <f>VLOOKUP(A140,PrivateDomesticFinance!$A$5:$B$234,2,FALSE)</f>
        <v>0</v>
      </c>
      <c r="F140" s="123">
        <f>VLOOKUP(A140,PrivateInternationalFinance!$A$5:$G$234,2,FALSE)</f>
        <v>143.37818865290794</v>
      </c>
      <c r="G140" s="123">
        <f t="shared" si="18"/>
        <v>394.92372548185165</v>
      </c>
      <c r="H140" s="123"/>
      <c r="I140" s="123" t="str">
        <f t="shared" si="20"/>
        <v>East Asia &amp; Pacific</v>
      </c>
      <c r="J140" s="123" t="str">
        <f t="shared" si="21"/>
        <v>Lower middle income</v>
      </c>
      <c r="K140" s="123"/>
      <c r="L140" s="123" t="str">
        <f t="shared" si="22"/>
        <v>LDC</v>
      </c>
      <c r="M140" s="123" t="str">
        <f t="shared" si="23"/>
        <v>SIDS</v>
      </c>
      <c r="N140" s="123" t="str">
        <f t="shared" si="24"/>
        <v/>
      </c>
      <c r="O140" s="123"/>
      <c r="P140" s="123"/>
      <c r="Q140" s="123" t="str">
        <f t="shared" si="25"/>
        <v/>
      </c>
      <c r="S140" s="108" t="s">
        <v>163</v>
      </c>
      <c r="T140" s="108">
        <v>0</v>
      </c>
      <c r="U140" s="108" t="s">
        <v>11</v>
      </c>
      <c r="V140" s="108" t="s">
        <v>12</v>
      </c>
      <c r="W140" s="108" t="s">
        <v>354</v>
      </c>
      <c r="X140" s="108" t="s">
        <v>354</v>
      </c>
      <c r="Y140" s="108" t="str">
        <f>VLOOKUP(A140,'List of economies'!$F$7:$I$220,4,FALSE)</f>
        <v>East Asia &amp; Pacific</v>
      </c>
      <c r="Z140" s="148">
        <v>431331596.06504154</v>
      </c>
      <c r="AA140" s="149">
        <f t="shared" si="26"/>
        <v>6.3179115383285939E-2</v>
      </c>
      <c r="AB140" s="149">
        <f t="shared" si="26"/>
        <v>0.52000453989202233</v>
      </c>
      <c r="AC140" s="149">
        <f t="shared" si="26"/>
        <v>0</v>
      </c>
      <c r="AD140" s="149">
        <f t="shared" si="19"/>
        <v>0.33240826770151005</v>
      </c>
    </row>
    <row r="141" spans="1:30" x14ac:dyDescent="0.2">
      <c r="A141" s="123" t="s">
        <v>175</v>
      </c>
      <c r="B141" s="123">
        <v>3110</v>
      </c>
      <c r="C141" s="123">
        <f>VLOOKUP(A141,PublicDomesticFinance!$A$4:$F$233,2,FALSE)</f>
        <v>17915.40914574881</v>
      </c>
      <c r="D141" s="123">
        <f>VLOOKUP(A141,PublicInternationalFinance!$A$5:$U$234,16,FALSE)</f>
        <v>1695.8333438076347</v>
      </c>
      <c r="E141" s="123">
        <f>VLOOKUP(A141,PrivateDomesticFinance!$A$5:$B$234,2,FALSE)</f>
        <v>9848.8362193964786</v>
      </c>
      <c r="F141" s="123">
        <f>VLOOKUP(A141,PrivateInternationalFinance!$A$5:$G$234,2,FALSE)</f>
        <v>12874.045683970809</v>
      </c>
      <c r="G141" s="123">
        <f t="shared" si="18"/>
        <v>42334.124392923732</v>
      </c>
      <c r="H141" s="123"/>
      <c r="I141" s="123" t="str">
        <f t="shared" si="20"/>
        <v>Europe &amp; Central Asia</v>
      </c>
      <c r="J141" s="123" t="str">
        <f t="shared" si="21"/>
        <v>Lower middle income</v>
      </c>
      <c r="K141" s="123"/>
      <c r="L141" s="123" t="str">
        <f t="shared" si="22"/>
        <v/>
      </c>
      <c r="M141" s="123" t="str">
        <f t="shared" si="23"/>
        <v/>
      </c>
      <c r="N141" s="123" t="str">
        <f t="shared" si="24"/>
        <v/>
      </c>
      <c r="O141" s="123"/>
      <c r="P141" s="123"/>
      <c r="Q141" s="123" t="str">
        <f t="shared" si="25"/>
        <v/>
      </c>
      <c r="S141" s="108" t="s">
        <v>163</v>
      </c>
      <c r="T141" s="108">
        <v>0</v>
      </c>
      <c r="U141" s="108" t="s">
        <v>354</v>
      </c>
      <c r="V141" s="108" t="s">
        <v>354</v>
      </c>
      <c r="W141" s="108" t="s">
        <v>354</v>
      </c>
      <c r="X141" s="108" t="s">
        <v>354</v>
      </c>
      <c r="Y141" s="108" t="str">
        <f>VLOOKUP(A141,'List of economies'!$F$7:$I$220,4,FALSE)</f>
        <v>Europe &amp; Central Asia</v>
      </c>
      <c r="Z141" s="148">
        <v>95287273151.753143</v>
      </c>
      <c r="AA141" s="149">
        <f t="shared" si="26"/>
        <v>0.18801471123239077</v>
      </c>
      <c r="AB141" s="149">
        <f t="shared" si="26"/>
        <v>1.7797060275897232E-2</v>
      </c>
      <c r="AC141" s="149">
        <f t="shared" si="26"/>
        <v>0.10335940880280374</v>
      </c>
      <c r="AD141" s="149">
        <f t="shared" si="19"/>
        <v>0.13510771436882016</v>
      </c>
    </row>
    <row r="142" spans="1:30" x14ac:dyDescent="0.2">
      <c r="A142" s="123" t="s">
        <v>176</v>
      </c>
      <c r="B142" s="123">
        <v>3170</v>
      </c>
      <c r="C142" s="123">
        <f>VLOOKUP(A142,PublicDomesticFinance!$A$4:$F$233,2,FALSE)</f>
        <v>1376.2500094280879</v>
      </c>
      <c r="D142" s="123">
        <f>VLOOKUP(A142,PublicInternationalFinance!$A$5:$U$234,16,FALSE)</f>
        <v>186.48529978023009</v>
      </c>
      <c r="E142" s="123">
        <f>VLOOKUP(A142,PrivateDomesticFinance!$A$5:$B$234,2,FALSE)</f>
        <v>0</v>
      </c>
      <c r="F142" s="123">
        <f>VLOOKUP(A142,PrivateInternationalFinance!$A$5:$G$234,2,FALSE)</f>
        <v>732.12007134367468</v>
      </c>
      <c r="G142" s="123">
        <f t="shared" si="18"/>
        <v>2294.8553805519928</v>
      </c>
      <c r="H142" s="123"/>
      <c r="I142" s="123" t="str">
        <f t="shared" si="20"/>
        <v>Latin America &amp; Caribbean</v>
      </c>
      <c r="J142" s="123" t="str">
        <f t="shared" si="21"/>
        <v>Lower middle income</v>
      </c>
      <c r="K142" s="123"/>
      <c r="L142" s="123" t="str">
        <f t="shared" si="22"/>
        <v/>
      </c>
      <c r="M142" s="123" t="str">
        <f t="shared" si="23"/>
        <v/>
      </c>
      <c r="N142" s="123" t="str">
        <f t="shared" si="24"/>
        <v>LLDC</v>
      </c>
      <c r="O142" s="123"/>
      <c r="P142" s="123"/>
      <c r="Q142" s="123" t="str">
        <f t="shared" si="25"/>
        <v/>
      </c>
      <c r="S142" s="108" t="s">
        <v>163</v>
      </c>
      <c r="T142" s="108">
        <v>0</v>
      </c>
      <c r="U142" s="108" t="s">
        <v>354</v>
      </c>
      <c r="V142" s="108" t="s">
        <v>354</v>
      </c>
      <c r="W142" s="108" t="s">
        <v>13</v>
      </c>
      <c r="X142" s="108" t="s">
        <v>354</v>
      </c>
      <c r="Y142" s="108" t="str">
        <f>VLOOKUP(A142,'List of economies'!$F$7:$I$220,4,FALSE)</f>
        <v>Latin America &amp; Caribbean</v>
      </c>
      <c r="Z142" s="148">
        <v>11632059344.403961</v>
      </c>
      <c r="AA142" s="149">
        <f t="shared" si="26"/>
        <v>0.11831525000688591</v>
      </c>
      <c r="AB142" s="149">
        <f t="shared" si="26"/>
        <v>1.6032010692065963E-2</v>
      </c>
      <c r="AC142" s="149">
        <f t="shared" si="26"/>
        <v>0</v>
      </c>
      <c r="AD142" s="149">
        <f t="shared" si="19"/>
        <v>6.2939850087326846E-2</v>
      </c>
    </row>
    <row r="143" spans="1:30" x14ac:dyDescent="0.2">
      <c r="A143" s="123" t="s">
        <v>177</v>
      </c>
      <c r="B143" s="123">
        <v>2960</v>
      </c>
      <c r="C143" s="123">
        <f>VLOOKUP(A143,PublicDomesticFinance!$A$4:$F$233,2,FALSE)</f>
        <v>20461.909566130274</v>
      </c>
      <c r="D143" s="123">
        <f>VLOOKUP(A143,PublicInternationalFinance!$A$5:$U$234,16,FALSE)</f>
        <v>4470.2335210935798</v>
      </c>
      <c r="E143" s="123">
        <f>VLOOKUP(A143,PrivateDomesticFinance!$A$5:$B$234,2,FALSE)</f>
        <v>18119.041618677871</v>
      </c>
      <c r="F143" s="123">
        <f>VLOOKUP(A143,PrivateInternationalFinance!$A$5:$G$234,2,FALSE)</f>
        <v>9631.6057347328915</v>
      </c>
      <c r="G143" s="123">
        <f t="shared" ref="G143:G174" si="27">SUM(C143:F143)</f>
        <v>52682.790440634621</v>
      </c>
      <c r="H143" s="123"/>
      <c r="I143" s="123" t="str">
        <f t="shared" si="20"/>
        <v>Middle East &amp; North Africa</v>
      </c>
      <c r="J143" s="123" t="str">
        <f t="shared" si="21"/>
        <v>Lower middle income</v>
      </c>
      <c r="K143" s="123"/>
      <c r="L143" s="123" t="str">
        <f t="shared" si="22"/>
        <v/>
      </c>
      <c r="M143" s="123" t="str">
        <f t="shared" si="23"/>
        <v/>
      </c>
      <c r="N143" s="123" t="str">
        <f t="shared" si="24"/>
        <v/>
      </c>
      <c r="O143" s="123"/>
      <c r="P143" s="123"/>
      <c r="Q143" s="123" t="str">
        <f t="shared" si="25"/>
        <v/>
      </c>
      <c r="S143" s="108" t="s">
        <v>163</v>
      </c>
      <c r="T143" s="108">
        <v>0</v>
      </c>
      <c r="U143" s="108" t="s">
        <v>354</v>
      </c>
      <c r="V143" s="108" t="s">
        <v>354</v>
      </c>
      <c r="W143" s="108" t="s">
        <v>354</v>
      </c>
      <c r="X143" s="108" t="s">
        <v>354</v>
      </c>
      <c r="Y143" s="108" t="str">
        <f>VLOOKUP(A143,'List of economies'!$F$7:$I$220,4,FALSE)</f>
        <v>Middle East &amp; North Africa</v>
      </c>
      <c r="Z143" s="148">
        <v>79862756656.240936</v>
      </c>
      <c r="AA143" s="149">
        <f t="shared" si="26"/>
        <v>0.25621341439797723</v>
      </c>
      <c r="AB143" s="149">
        <f t="shared" si="26"/>
        <v>5.5973944655268178E-2</v>
      </c>
      <c r="AC143" s="149">
        <f t="shared" si="26"/>
        <v>0.22687723761739129</v>
      </c>
      <c r="AD143" s="149">
        <f t="shared" si="19"/>
        <v>0.1206019694034719</v>
      </c>
    </row>
    <row r="144" spans="1:30" x14ac:dyDescent="0.2">
      <c r="A144" s="123" t="s">
        <v>178</v>
      </c>
      <c r="B144" s="123">
        <v>2930</v>
      </c>
      <c r="C144" s="123">
        <f>VLOOKUP(A144,PublicDomesticFinance!$A$4:$F$233,2,FALSE)</f>
        <v>50795.065275698777</v>
      </c>
      <c r="D144" s="123">
        <f>VLOOKUP(A144,PublicInternationalFinance!$A$5:$U$234,16,FALSE)</f>
        <v>693.34380068581311</v>
      </c>
      <c r="E144" s="123">
        <f>VLOOKUP(A144,PrivateDomesticFinance!$A$5:$B$234,2,FALSE)</f>
        <v>0</v>
      </c>
      <c r="F144" s="123">
        <f>VLOOKUP(A144,PrivateInternationalFinance!$A$5:$G$234,2,FALSE)</f>
        <v>17788.004033743229</v>
      </c>
      <c r="G144" s="123">
        <f t="shared" si="27"/>
        <v>69276.413110127818</v>
      </c>
      <c r="H144" s="123"/>
      <c r="I144" s="123" t="str">
        <f t="shared" si="20"/>
        <v>East Asia &amp; Pacific</v>
      </c>
      <c r="J144" s="123" t="str">
        <f t="shared" si="21"/>
        <v>Lower middle income</v>
      </c>
      <c r="K144" s="123"/>
      <c r="L144" s="123" t="str">
        <f t="shared" si="22"/>
        <v/>
      </c>
      <c r="M144" s="123" t="str">
        <f t="shared" si="23"/>
        <v/>
      </c>
      <c r="N144" s="123" t="str">
        <f t="shared" si="24"/>
        <v/>
      </c>
      <c r="O144" s="123"/>
      <c r="P144" s="123"/>
      <c r="Q144" s="123" t="str">
        <f t="shared" si="25"/>
        <v>G20</v>
      </c>
      <c r="S144" s="108" t="s">
        <v>163</v>
      </c>
      <c r="T144" s="108">
        <v>0</v>
      </c>
      <c r="U144" s="108" t="s">
        <v>354</v>
      </c>
      <c r="V144" s="108" t="s">
        <v>354</v>
      </c>
      <c r="W144" s="108" t="s">
        <v>354</v>
      </c>
      <c r="X144" s="108" t="s">
        <v>353</v>
      </c>
      <c r="Y144" s="108" t="str">
        <f>VLOOKUP(A144,'List of economies'!$F$7:$I$220,4,FALSE)</f>
        <v>East Asia &amp; Pacific</v>
      </c>
      <c r="Z144" s="148">
        <v>402426049985.42584</v>
      </c>
      <c r="AA144" s="149">
        <f t="shared" si="26"/>
        <v>0.12622211031700944</v>
      </c>
      <c r="AB144" s="149">
        <f t="shared" si="26"/>
        <v>1.7229098382446242E-3</v>
      </c>
      <c r="AC144" s="149">
        <f t="shared" si="26"/>
        <v>0</v>
      </c>
      <c r="AD144" s="149">
        <f t="shared" si="19"/>
        <v>4.4201919916435413E-2</v>
      </c>
    </row>
    <row r="145" spans="1:30" x14ac:dyDescent="0.2">
      <c r="A145" s="123" t="s">
        <v>179</v>
      </c>
      <c r="B145" s="123">
        <v>3050</v>
      </c>
      <c r="C145" s="123">
        <f>VLOOKUP(A145,PublicDomesticFinance!$A$4:$F$233,2,FALSE)</f>
        <v>63.063929184041591</v>
      </c>
      <c r="D145" s="123">
        <f>VLOOKUP(A145,PublicInternationalFinance!$A$5:$U$234,16,FALSE)</f>
        <v>193.21015264170725</v>
      </c>
      <c r="E145" s="123">
        <f>VLOOKUP(A145,PrivateDomesticFinance!$A$5:$B$234,2,FALSE)</f>
        <v>0</v>
      </c>
      <c r="F145" s="123">
        <f>VLOOKUP(A145,PrivateInternationalFinance!$A$5:$G$234,2,FALSE)</f>
        <v>471.15757893202237</v>
      </c>
      <c r="G145" s="123">
        <f t="shared" si="27"/>
        <v>727.43166075777117</v>
      </c>
      <c r="H145" s="123"/>
      <c r="I145" s="123" t="str">
        <f t="shared" si="20"/>
        <v>Latin America &amp; Caribbean</v>
      </c>
      <c r="J145" s="123" t="str">
        <f t="shared" si="21"/>
        <v>Lower middle income</v>
      </c>
      <c r="K145" s="123" t="s">
        <v>180</v>
      </c>
      <c r="L145" s="123" t="str">
        <f t="shared" si="22"/>
        <v/>
      </c>
      <c r="M145" s="123" t="str">
        <f t="shared" si="23"/>
        <v>SIDS</v>
      </c>
      <c r="N145" s="123" t="str">
        <f t="shared" si="24"/>
        <v/>
      </c>
      <c r="O145" s="123"/>
      <c r="P145" s="123"/>
      <c r="Q145" s="123" t="str">
        <f t="shared" si="25"/>
        <v/>
      </c>
      <c r="S145" s="108" t="s">
        <v>163</v>
      </c>
      <c r="T145" s="108" t="s">
        <v>180</v>
      </c>
      <c r="U145" s="108" t="s">
        <v>354</v>
      </c>
      <c r="V145" s="108" t="s">
        <v>12</v>
      </c>
      <c r="W145" s="108" t="s">
        <v>354</v>
      </c>
      <c r="X145" s="108" t="s">
        <v>354</v>
      </c>
      <c r="Y145" s="108" t="str">
        <f>VLOOKUP(A145,'List of economies'!$F$7:$I$220,4,FALSE)</f>
        <v>Latin America &amp; Caribbean</v>
      </c>
      <c r="Z145" s="148">
        <v>968863907.28746367</v>
      </c>
      <c r="AA145" s="149">
        <f t="shared" si="26"/>
        <v>6.5090596016319974E-2</v>
      </c>
      <c r="AB145" s="149">
        <f t="shared" si="26"/>
        <v>0.19941929014843718</v>
      </c>
      <c r="AC145" s="149">
        <f t="shared" si="26"/>
        <v>0</v>
      </c>
      <c r="AD145" s="149">
        <f t="shared" si="19"/>
        <v>0.48629903063591889</v>
      </c>
    </row>
    <row r="146" spans="1:30" x14ac:dyDescent="0.2">
      <c r="A146" s="123" t="s">
        <v>181</v>
      </c>
      <c r="B146" s="123">
        <v>2900</v>
      </c>
      <c r="C146" s="123">
        <f>VLOOKUP(A146,PublicDomesticFinance!$A$4:$F$233,2,FALSE)</f>
        <v>3531.8540375589973</v>
      </c>
      <c r="D146" s="123">
        <f>VLOOKUP(A146,PublicInternationalFinance!$A$5:$U$234,16,FALSE)</f>
        <v>1010.5350554707082</v>
      </c>
      <c r="E146" s="123">
        <f>VLOOKUP(A146,PrivateDomesticFinance!$A$5:$B$234,2,FALSE)</f>
        <v>3956.5112919123003</v>
      </c>
      <c r="F146" s="123">
        <f>VLOOKUP(A146,PrivateInternationalFinance!$A$5:$G$234,2,FALSE)</f>
        <v>5516.7210388565018</v>
      </c>
      <c r="G146" s="123">
        <f t="shared" si="27"/>
        <v>14015.621423798508</v>
      </c>
      <c r="H146" s="123"/>
      <c r="I146" s="123" t="str">
        <f t="shared" si="20"/>
        <v>Latin America &amp; Caribbean</v>
      </c>
      <c r="J146" s="123" t="str">
        <f t="shared" si="21"/>
        <v>Lower middle income</v>
      </c>
      <c r="K146" s="123"/>
      <c r="L146" s="123" t="str">
        <f t="shared" si="22"/>
        <v/>
      </c>
      <c r="M146" s="123" t="str">
        <f t="shared" si="23"/>
        <v/>
      </c>
      <c r="N146" s="123" t="str">
        <f t="shared" si="24"/>
        <v/>
      </c>
      <c r="O146" s="123"/>
      <c r="P146" s="123"/>
      <c r="Q146" s="123" t="str">
        <f t="shared" si="25"/>
        <v/>
      </c>
      <c r="S146" s="108" t="s">
        <v>163</v>
      </c>
      <c r="T146" s="108">
        <v>0</v>
      </c>
      <c r="U146" s="108" t="s">
        <v>354</v>
      </c>
      <c r="V146" s="108" t="s">
        <v>354</v>
      </c>
      <c r="W146" s="108" t="s">
        <v>354</v>
      </c>
      <c r="X146" s="108" t="s">
        <v>354</v>
      </c>
      <c r="Y146" s="108" t="str">
        <f>VLOOKUP(A146,'List of economies'!$F$7:$I$220,4,FALSE)</f>
        <v>Latin America &amp; Caribbean</v>
      </c>
      <c r="Z146" s="148">
        <v>33937050302.988724</v>
      </c>
      <c r="AA146" s="149">
        <f t="shared" si="26"/>
        <v>0.10407074292039925</v>
      </c>
      <c r="AB146" s="149">
        <f t="shared" si="26"/>
        <v>2.97767497896455E-2</v>
      </c>
      <c r="AC146" s="149">
        <f t="shared" si="26"/>
        <v>0.11658382966665383</v>
      </c>
      <c r="AD146" s="149">
        <f t="shared" si="19"/>
        <v>0.16255747006894886</v>
      </c>
    </row>
    <row r="147" spans="1:30" x14ac:dyDescent="0.2">
      <c r="A147" s="123" t="s">
        <v>182</v>
      </c>
      <c r="B147" s="123">
        <v>2850</v>
      </c>
      <c r="C147" s="123">
        <f>VLOOKUP(A147,PublicDomesticFinance!$A$4:$F$233,2,FALSE)</f>
        <v>2236.8680530995657</v>
      </c>
      <c r="D147" s="123">
        <f>VLOOKUP(A147,PublicInternationalFinance!$A$5:$U$234,16,FALSE)</f>
        <v>1382.0128188188105</v>
      </c>
      <c r="E147" s="123">
        <f>VLOOKUP(A147,PrivateDomesticFinance!$A$5:$B$234,2,FALSE)</f>
        <v>0</v>
      </c>
      <c r="F147" s="123">
        <f>VLOOKUP(A147,PrivateInternationalFinance!$A$5:$G$234,2,FALSE)</f>
        <v>2302.9259138674975</v>
      </c>
      <c r="G147" s="123">
        <f t="shared" si="27"/>
        <v>5921.8067857858732</v>
      </c>
      <c r="H147" s="123"/>
      <c r="I147" s="123" t="str">
        <f t="shared" si="20"/>
        <v>Europe &amp; Central Asia</v>
      </c>
      <c r="J147" s="123" t="str">
        <f t="shared" si="21"/>
        <v>Lower middle income</v>
      </c>
      <c r="K147" s="123"/>
      <c r="L147" s="123" t="str">
        <f t="shared" si="22"/>
        <v/>
      </c>
      <c r="M147" s="123" t="str">
        <f t="shared" si="23"/>
        <v/>
      </c>
      <c r="N147" s="123" t="str">
        <f t="shared" si="24"/>
        <v/>
      </c>
      <c r="O147" s="123"/>
      <c r="P147" s="123"/>
      <c r="Q147" s="123" t="str">
        <f t="shared" si="25"/>
        <v/>
      </c>
      <c r="S147" s="108" t="s">
        <v>163</v>
      </c>
      <c r="T147" s="108">
        <v>0</v>
      </c>
      <c r="U147" s="108" t="s">
        <v>354</v>
      </c>
      <c r="V147" s="108" t="s">
        <v>354</v>
      </c>
      <c r="W147" s="108" t="s">
        <v>354</v>
      </c>
      <c r="X147" s="108" t="s">
        <v>354</v>
      </c>
      <c r="Y147" s="108" t="str">
        <f>VLOOKUP(A147,'List of economies'!$F$7:$I$220,4,FALSE)</f>
        <v>Europe &amp; Central Asia</v>
      </c>
      <c r="Z147" s="148">
        <v>8814396294.0446262</v>
      </c>
      <c r="AA147" s="149">
        <f t="shared" si="26"/>
        <v>0.25377439117536466</v>
      </c>
      <c r="AB147" s="149">
        <f t="shared" si="26"/>
        <v>0.15679041113145276</v>
      </c>
      <c r="AC147" s="149">
        <f t="shared" si="26"/>
        <v>0</v>
      </c>
      <c r="AD147" s="149">
        <f t="shared" si="19"/>
        <v>0.26126870599447066</v>
      </c>
    </row>
    <row r="148" spans="1:30" x14ac:dyDescent="0.2">
      <c r="A148" s="123" t="s">
        <v>340</v>
      </c>
      <c r="B148" s="123">
        <v>3050</v>
      </c>
      <c r="C148" s="123">
        <f>VLOOKUP(A148,PublicDomesticFinance!$A$4:$F$233,2,FALSE)</f>
        <v>0</v>
      </c>
      <c r="D148" s="123">
        <f>VLOOKUP(A148,PublicInternationalFinance!$A$5:$U$234,16,FALSE)</f>
        <v>328.98444891877961</v>
      </c>
      <c r="E148" s="123">
        <f>VLOOKUP(A148,PrivateDomesticFinance!$A$5:$B$234,2,FALSE)</f>
        <v>0</v>
      </c>
      <c r="F148" s="123">
        <f>VLOOKUP(A148,PrivateInternationalFinance!$A$5:$G$234,2,FALSE)</f>
        <v>0.64835700523495121</v>
      </c>
      <c r="G148" s="123">
        <f t="shared" si="27"/>
        <v>329.63280592401458</v>
      </c>
      <c r="H148" s="123"/>
      <c r="I148" s="123" t="str">
        <f t="shared" si="20"/>
        <v>East Asia &amp; Pacific</v>
      </c>
      <c r="J148" s="123" t="str">
        <f t="shared" si="21"/>
        <v>Lower middle income</v>
      </c>
      <c r="K148" s="123"/>
      <c r="L148" s="123" t="str">
        <f t="shared" si="22"/>
        <v/>
      </c>
      <c r="M148" s="123" t="str">
        <f t="shared" si="23"/>
        <v>SIDS</v>
      </c>
      <c r="N148" s="123" t="str">
        <f t="shared" si="24"/>
        <v/>
      </c>
      <c r="O148" s="123"/>
      <c r="P148" s="123"/>
      <c r="Q148" s="123" t="str">
        <f t="shared" si="25"/>
        <v/>
      </c>
      <c r="S148" s="108" t="s">
        <v>163</v>
      </c>
      <c r="T148" s="108">
        <v>0</v>
      </c>
      <c r="U148" s="108" t="s">
        <v>354</v>
      </c>
      <c r="V148" s="108" t="s">
        <v>12</v>
      </c>
      <c r="W148" s="108" t="s">
        <v>354</v>
      </c>
      <c r="X148" s="108" t="s">
        <v>354</v>
      </c>
      <c r="Y148" s="108" t="str">
        <f>VLOOKUP(A148,'List of economies'!$F$7:$I$220,4,FALSE)</f>
        <v>East Asia &amp; Pacific</v>
      </c>
      <c r="Z148" s="148">
        <v>251471358.44615129</v>
      </c>
      <c r="AA148" s="149">
        <f t="shared" si="26"/>
        <v>0</v>
      </c>
      <c r="AB148" s="149">
        <f t="shared" si="26"/>
        <v>1.3082382461031901</v>
      </c>
      <c r="AC148" s="149">
        <f t="shared" si="26"/>
        <v>0</v>
      </c>
      <c r="AD148" s="149">
        <f t="shared" si="19"/>
        <v>2.5782538784582371E-3</v>
      </c>
    </row>
    <row r="149" spans="1:30" x14ac:dyDescent="0.2">
      <c r="A149" s="123" t="s">
        <v>342</v>
      </c>
      <c r="B149" s="123">
        <v>0</v>
      </c>
      <c r="C149" s="123">
        <f>VLOOKUP(A149,PublicDomesticFinance!$A$4:$F$233,2,FALSE)</f>
        <v>0</v>
      </c>
      <c r="D149" s="123">
        <f>VLOOKUP(A149,PublicInternationalFinance!$A$5:$U$234,16,FALSE)</f>
        <v>0</v>
      </c>
      <c r="E149" s="123">
        <f>VLOOKUP(A149,PrivateDomesticFinance!$A$5:$B$234,2,FALSE)</f>
        <v>0</v>
      </c>
      <c r="F149" s="123">
        <f>VLOOKUP(A149,PrivateInternationalFinance!$A$5:$G$234,2,FALSE)</f>
        <v>0</v>
      </c>
      <c r="G149" s="123">
        <f t="shared" si="27"/>
        <v>0</v>
      </c>
      <c r="H149" s="123"/>
      <c r="I149" s="123" t="str">
        <f t="shared" si="20"/>
        <v>Middle East &amp; North Africa</v>
      </c>
      <c r="J149" s="123" t="str">
        <f t="shared" si="21"/>
        <v>Lower middle income</v>
      </c>
      <c r="K149" s="123"/>
      <c r="L149" s="123" t="str">
        <f t="shared" si="22"/>
        <v/>
      </c>
      <c r="M149" s="123" t="str">
        <f t="shared" si="23"/>
        <v/>
      </c>
      <c r="N149" s="123" t="str">
        <f t="shared" si="24"/>
        <v/>
      </c>
      <c r="O149" s="123"/>
      <c r="P149" s="123"/>
      <c r="Q149" s="123" t="str">
        <f t="shared" si="25"/>
        <v/>
      </c>
      <c r="S149" s="108" t="s">
        <v>163</v>
      </c>
      <c r="T149" s="108">
        <v>0</v>
      </c>
      <c r="U149" s="108" t="s">
        <v>354</v>
      </c>
      <c r="V149" s="108" t="s">
        <v>354</v>
      </c>
      <c r="W149" s="108" t="s">
        <v>354</v>
      </c>
      <c r="X149" s="108" t="s">
        <v>354</v>
      </c>
      <c r="Y149" s="108" t="str">
        <f>VLOOKUP(A149,'List of economies'!$F$7:$I$220,4,FALSE)</f>
        <v>Middle East &amp; North Africa</v>
      </c>
      <c r="Z149" s="148" t="s">
        <v>354</v>
      </c>
      <c r="AA149" s="149" t="str">
        <f t="shared" si="26"/>
        <v/>
      </c>
      <c r="AB149" s="149" t="str">
        <f t="shared" si="26"/>
        <v/>
      </c>
      <c r="AC149" s="149" t="str">
        <f t="shared" si="26"/>
        <v/>
      </c>
      <c r="AD149" s="149" t="str">
        <f t="shared" si="19"/>
        <v/>
      </c>
    </row>
    <row r="150" spans="1:30" x14ac:dyDescent="0.2">
      <c r="A150" s="123" t="s">
        <v>183</v>
      </c>
      <c r="B150" s="123">
        <v>3890</v>
      </c>
      <c r="C150" s="123">
        <f>VLOOKUP(A150,PublicDomesticFinance!$A$4:$F$233,2,FALSE)</f>
        <v>0</v>
      </c>
      <c r="D150" s="123">
        <f>VLOOKUP(A150,PublicInternationalFinance!$A$5:$U$234,16,FALSE)</f>
        <v>662.01211535488005</v>
      </c>
      <c r="E150" s="123">
        <f>VLOOKUP(A150,PrivateDomesticFinance!$A$5:$B$234,2,FALSE)</f>
        <v>0</v>
      </c>
      <c r="F150" s="123">
        <f>VLOOKUP(A150,PrivateInternationalFinance!$A$5:$G$234,2,FALSE)</f>
        <v>1840.8782683832349</v>
      </c>
      <c r="G150" s="123">
        <f t="shared" si="27"/>
        <v>2502.8903837381149</v>
      </c>
      <c r="H150" s="123"/>
      <c r="I150" s="123" t="str">
        <f t="shared" si="20"/>
        <v>East Asia &amp; Pacific</v>
      </c>
      <c r="J150" s="123" t="str">
        <f t="shared" si="21"/>
        <v>Lower middle income</v>
      </c>
      <c r="K150" s="123"/>
      <c r="L150" s="123" t="str">
        <f t="shared" si="22"/>
        <v>LDC</v>
      </c>
      <c r="M150" s="123" t="str">
        <f t="shared" si="23"/>
        <v>SIDS</v>
      </c>
      <c r="N150" s="123" t="str">
        <f t="shared" si="24"/>
        <v/>
      </c>
      <c r="O150" s="123" t="s">
        <v>366</v>
      </c>
      <c r="P150" s="123"/>
      <c r="Q150" s="123" t="str">
        <f t="shared" si="25"/>
        <v/>
      </c>
      <c r="S150" s="108" t="s">
        <v>163</v>
      </c>
      <c r="T150" s="108">
        <v>0</v>
      </c>
      <c r="U150" s="108" t="s">
        <v>11</v>
      </c>
      <c r="V150" s="108" t="s">
        <v>12</v>
      </c>
      <c r="W150" s="108" t="s">
        <v>354</v>
      </c>
      <c r="X150" s="108" t="s">
        <v>354</v>
      </c>
      <c r="Y150" s="108" t="str">
        <f>VLOOKUP(A150,'List of economies'!$F$7:$I$220,4,FALSE)</f>
        <v>East Asia &amp; Pacific</v>
      </c>
      <c r="Z150" s="148">
        <v>821011738.7033397</v>
      </c>
      <c r="AA150" s="149">
        <f t="shared" si="26"/>
        <v>0</v>
      </c>
      <c r="AB150" s="149">
        <f t="shared" si="26"/>
        <v>0.80633696711867386</v>
      </c>
      <c r="AC150" s="149">
        <f t="shared" si="26"/>
        <v>0</v>
      </c>
      <c r="AD150" s="149">
        <f t="shared" si="19"/>
        <v>2.2422070009505779</v>
      </c>
    </row>
    <row r="151" spans="1:30" x14ac:dyDescent="0.2">
      <c r="A151" s="123" t="s">
        <v>184</v>
      </c>
      <c r="B151" s="123">
        <v>2870</v>
      </c>
      <c r="C151" s="123">
        <f>VLOOKUP(A151,PublicDomesticFinance!$A$4:$F$233,2,FALSE)</f>
        <v>-2.1943400424174766</v>
      </c>
      <c r="D151" s="123">
        <f>VLOOKUP(A151,PublicInternationalFinance!$A$5:$U$234,16,FALSE)</f>
        <v>183.60870722004137</v>
      </c>
      <c r="E151" s="123">
        <f>VLOOKUP(A151,PrivateDomesticFinance!$A$5:$B$234,2,FALSE)</f>
        <v>0</v>
      </c>
      <c r="F151" s="123">
        <f>VLOOKUP(A151,PrivateInternationalFinance!$A$5:$G$234,2,FALSE)</f>
        <v>56.527942492691956</v>
      </c>
      <c r="G151" s="123">
        <f t="shared" si="27"/>
        <v>237.94230967031584</v>
      </c>
      <c r="H151" s="123"/>
      <c r="I151" s="123" t="str">
        <f t="shared" si="20"/>
        <v>East Asia &amp; Pacific</v>
      </c>
      <c r="J151" s="123" t="str">
        <f t="shared" si="21"/>
        <v>Lower middle income</v>
      </c>
      <c r="K151" s="123"/>
      <c r="L151" s="123" t="str">
        <f t="shared" si="22"/>
        <v>LDC</v>
      </c>
      <c r="M151" s="123" t="str">
        <f t="shared" si="23"/>
        <v>SIDS</v>
      </c>
      <c r="N151" s="123" t="str">
        <f t="shared" si="24"/>
        <v/>
      </c>
      <c r="O151" s="123"/>
      <c r="P151" s="123"/>
      <c r="Q151" s="123" t="str">
        <f t="shared" si="25"/>
        <v/>
      </c>
      <c r="S151" s="108" t="s">
        <v>163</v>
      </c>
      <c r="T151" s="108">
        <v>0</v>
      </c>
      <c r="U151" s="108" t="s">
        <v>11</v>
      </c>
      <c r="V151" s="108" t="s">
        <v>12</v>
      </c>
      <c r="W151" s="108" t="s">
        <v>354</v>
      </c>
      <c r="X151" s="108" t="s">
        <v>354</v>
      </c>
      <c r="Y151" s="108" t="str">
        <f>VLOOKUP(A151,'List of economies'!$F$7:$I$220,4,FALSE)</f>
        <v>East Asia &amp; Pacific</v>
      </c>
      <c r="Z151" s="148">
        <v>510774994.8895148</v>
      </c>
      <c r="AA151" s="149">
        <f t="shared" si="26"/>
        <v>-4.2960991911754247E-3</v>
      </c>
      <c r="AB151" s="149">
        <f t="shared" si="26"/>
        <v>0.35947082190223029</v>
      </c>
      <c r="AC151" s="149">
        <f t="shared" si="26"/>
        <v>0</v>
      </c>
      <c r="AD151" s="149">
        <f t="shared" si="19"/>
        <v>0.11067092762620351</v>
      </c>
    </row>
    <row r="152" spans="1:30" x14ac:dyDescent="0.2">
      <c r="A152" s="123" t="s">
        <v>185</v>
      </c>
      <c r="B152" s="123">
        <v>4750</v>
      </c>
      <c r="C152" s="123">
        <f>VLOOKUP(A152,PublicDomesticFinance!$A$4:$F$233,2,FALSE)</f>
        <v>0</v>
      </c>
      <c r="D152" s="123">
        <f>VLOOKUP(A152,PublicInternationalFinance!$A$5:$U$234,16,FALSE)</f>
        <v>1668.9353744729042</v>
      </c>
      <c r="E152" s="123">
        <f>VLOOKUP(A152,PrivateDomesticFinance!$A$5:$B$234,2,FALSE)</f>
        <v>0</v>
      </c>
      <c r="F152" s="123">
        <f>VLOOKUP(A152,PrivateInternationalFinance!$A$5:$G$234,2,FALSE)</f>
        <v>2536.5416457396423</v>
      </c>
      <c r="G152" s="123">
        <f t="shared" si="27"/>
        <v>4205.4770202125464</v>
      </c>
      <c r="H152" s="123"/>
      <c r="I152" s="123" t="str">
        <f t="shared" si="20"/>
        <v>Middle East &amp; North Africa</v>
      </c>
      <c r="J152" s="123" t="str">
        <f t="shared" si="21"/>
        <v>Lower middle income</v>
      </c>
      <c r="K152" s="123"/>
      <c r="L152" s="123" t="str">
        <f t="shared" si="22"/>
        <v/>
      </c>
      <c r="M152" s="123" t="str">
        <f t="shared" si="23"/>
        <v/>
      </c>
      <c r="N152" s="123" t="str">
        <f t="shared" si="24"/>
        <v/>
      </c>
      <c r="O152" s="123"/>
      <c r="P152" s="123"/>
      <c r="Q152" s="123" t="str">
        <f t="shared" si="25"/>
        <v/>
      </c>
      <c r="S152" s="108" t="s">
        <v>163</v>
      </c>
      <c r="T152" s="108">
        <v>0</v>
      </c>
      <c r="U152" s="108" t="s">
        <v>354</v>
      </c>
      <c r="V152" s="108" t="s">
        <v>354</v>
      </c>
      <c r="W152" s="108" t="s">
        <v>354</v>
      </c>
      <c r="X152" s="108" t="s">
        <v>354</v>
      </c>
      <c r="Y152" s="108" t="str">
        <f>VLOOKUP(A152,'List of economies'!$F$7:$I$220,4,FALSE)</f>
        <v>Middle East &amp; North Africa</v>
      </c>
      <c r="Z152" s="148">
        <v>48961957183.099998</v>
      </c>
      <c r="AA152" s="149">
        <f t="shared" si="26"/>
        <v>0</v>
      </c>
      <c r="AB152" s="149">
        <f t="shared" si="26"/>
        <v>3.408636971417809E-2</v>
      </c>
      <c r="AC152" s="149">
        <f t="shared" si="26"/>
        <v>0</v>
      </c>
      <c r="AD152" s="149">
        <f t="shared" si="19"/>
        <v>5.1806377679182523E-2</v>
      </c>
    </row>
    <row r="153" spans="1:30" x14ac:dyDescent="0.2">
      <c r="A153" s="123" t="s">
        <v>335</v>
      </c>
      <c r="B153" s="123">
        <v>2720</v>
      </c>
      <c r="C153" s="123">
        <f>VLOOKUP(A153,PublicDomesticFinance!$A$4:$F$233,2,FALSE)</f>
        <v>16679.513882332591</v>
      </c>
      <c r="D153" s="123">
        <f>VLOOKUP(A153,PublicInternationalFinance!$A$5:$U$234,16,FALSE)</f>
        <v>1144.5471047672909</v>
      </c>
      <c r="E153" s="123">
        <f>VLOOKUP(A153,PrivateDomesticFinance!$A$5:$B$234,2,FALSE)</f>
        <v>17028.694691004155</v>
      </c>
      <c r="F153" s="123">
        <f>VLOOKUP(A153,PrivateInternationalFinance!$A$5:$G$234,2,FALSE)</f>
        <v>19459.034449712497</v>
      </c>
      <c r="G153" s="123">
        <f t="shared" si="27"/>
        <v>54311.79012781653</v>
      </c>
      <c r="H153" s="123"/>
      <c r="I153" s="123" t="str">
        <f t="shared" si="20"/>
        <v>Middle East &amp; North Africa</v>
      </c>
      <c r="J153" s="123" t="str">
        <f t="shared" si="21"/>
        <v>Lower middle income</v>
      </c>
      <c r="K153" s="123"/>
      <c r="L153" s="123" t="str">
        <f t="shared" si="22"/>
        <v/>
      </c>
      <c r="M153" s="123" t="str">
        <f t="shared" si="23"/>
        <v/>
      </c>
      <c r="N153" s="123" t="str">
        <f t="shared" si="24"/>
        <v/>
      </c>
      <c r="O153" s="123"/>
      <c r="P153" s="123"/>
      <c r="Q153" s="123" t="str">
        <f t="shared" si="25"/>
        <v/>
      </c>
      <c r="S153" s="108" t="s">
        <v>163</v>
      </c>
      <c r="T153" s="108">
        <v>0</v>
      </c>
      <c r="U153" s="108" t="s">
        <v>354</v>
      </c>
      <c r="V153" s="108" t="s">
        <v>354</v>
      </c>
      <c r="W153" s="108" t="s">
        <v>354</v>
      </c>
      <c r="X153" s="108" t="s">
        <v>354</v>
      </c>
      <c r="Y153" s="108" t="str">
        <f>VLOOKUP(A153,'List of economies'!$F$7:$I$220,4,FALSE)</f>
        <v>Middle East &amp; North Africa</v>
      </c>
      <c r="Z153" s="148">
        <v>123169294890.38765</v>
      </c>
      <c r="AA153" s="149">
        <f t="shared" si="26"/>
        <v>0.13541941518116371</v>
      </c>
      <c r="AB153" s="149">
        <f t="shared" si="26"/>
        <v>9.2924710317280005E-3</v>
      </c>
      <c r="AC153" s="149">
        <f t="shared" si="26"/>
        <v>0.13825438154987038</v>
      </c>
      <c r="AD153" s="149">
        <f t="shared" si="19"/>
        <v>0.1579860830333544</v>
      </c>
    </row>
    <row r="154" spans="1:30" x14ac:dyDescent="0.2">
      <c r="A154" s="123" t="s">
        <v>186</v>
      </c>
      <c r="B154" s="123">
        <v>2580</v>
      </c>
      <c r="C154" s="123">
        <f>VLOOKUP(A154,PublicDomesticFinance!$A$4:$F$233,2,FALSE)</f>
        <v>5743.7512890995367</v>
      </c>
      <c r="D154" s="123">
        <f>VLOOKUP(A154,PublicInternationalFinance!$A$5:$U$234,16,FALSE)</f>
        <v>1285.479974321559</v>
      </c>
      <c r="E154" s="123">
        <f>VLOOKUP(A154,PrivateDomesticFinance!$A$5:$B$234,2,FALSE)</f>
        <v>7472.1329938936688</v>
      </c>
      <c r="F154" s="123">
        <f>VLOOKUP(A154,PrivateInternationalFinance!$A$5:$G$234,2,FALSE)</f>
        <v>4790.1309598715916</v>
      </c>
      <c r="G154" s="123">
        <f t="shared" si="27"/>
        <v>19291.495217186355</v>
      </c>
      <c r="H154" s="123"/>
      <c r="I154" s="123" t="str">
        <f t="shared" si="20"/>
        <v>South Asia</v>
      </c>
      <c r="J154" s="123" t="str">
        <f t="shared" si="21"/>
        <v>Lower middle income</v>
      </c>
      <c r="K154" s="123"/>
      <c r="L154" s="123" t="str">
        <f t="shared" si="22"/>
        <v/>
      </c>
      <c r="M154" s="123" t="str">
        <f t="shared" si="23"/>
        <v/>
      </c>
      <c r="N154" s="123" t="str">
        <f t="shared" si="24"/>
        <v/>
      </c>
      <c r="O154" s="123"/>
      <c r="P154" s="123"/>
      <c r="Q154" s="123" t="str">
        <f t="shared" si="25"/>
        <v/>
      </c>
      <c r="S154" s="108" t="s">
        <v>163</v>
      </c>
      <c r="T154" s="108">
        <v>0</v>
      </c>
      <c r="U154" s="108" t="s">
        <v>354</v>
      </c>
      <c r="V154" s="108" t="s">
        <v>354</v>
      </c>
      <c r="W154" s="108" t="s">
        <v>354</v>
      </c>
      <c r="X154" s="108" t="s">
        <v>354</v>
      </c>
      <c r="Y154" s="108" t="str">
        <f>VLOOKUP(A154,'List of economies'!$F$7:$I$220,4,FALSE)</f>
        <v>South Asia</v>
      </c>
      <c r="Z154" s="148">
        <v>35995402878.134895</v>
      </c>
      <c r="AA154" s="149">
        <f t="shared" si="26"/>
        <v>0.15956902353740651</v>
      </c>
      <c r="AB154" s="149">
        <f t="shared" si="26"/>
        <v>3.5712337452469878E-2</v>
      </c>
      <c r="AC154" s="149">
        <f t="shared" si="26"/>
        <v>0.20758575808113969</v>
      </c>
      <c r="AD154" s="149">
        <f t="shared" si="19"/>
        <v>0.13307618686999934</v>
      </c>
    </row>
    <row r="155" spans="1:30" x14ac:dyDescent="0.2">
      <c r="A155" s="123" t="s">
        <v>187</v>
      </c>
      <c r="B155" s="123">
        <v>2340</v>
      </c>
      <c r="C155" s="123">
        <f>VLOOKUP(A155,PublicDomesticFinance!$A$4:$F$233,2,FALSE)</f>
        <v>905.81461430280206</v>
      </c>
      <c r="D155" s="123">
        <f>VLOOKUP(A155,PublicInternationalFinance!$A$5:$U$234,16,FALSE)</f>
        <v>523.60954588136428</v>
      </c>
      <c r="E155" s="123">
        <f>VLOOKUP(A155,PrivateDomesticFinance!$A$5:$B$234,2,FALSE)</f>
        <v>-175.30598313896525</v>
      </c>
      <c r="F155" s="123">
        <f>VLOOKUP(A155,PrivateInternationalFinance!$A$5:$G$234,2,FALSE)</f>
        <v>2277.0490407153179</v>
      </c>
      <c r="G155" s="123">
        <f t="shared" si="27"/>
        <v>3531.1672177605187</v>
      </c>
      <c r="H155" s="123"/>
      <c r="I155" s="123" t="str">
        <f t="shared" si="20"/>
        <v>East Asia &amp; Pacific</v>
      </c>
      <c r="J155" s="123" t="str">
        <f t="shared" si="21"/>
        <v>Lower middle income</v>
      </c>
      <c r="K155" s="123"/>
      <c r="L155" s="123" t="str">
        <f t="shared" si="22"/>
        <v/>
      </c>
      <c r="M155" s="123" t="str">
        <f t="shared" si="23"/>
        <v/>
      </c>
      <c r="N155" s="123" t="str">
        <f t="shared" si="24"/>
        <v>LLDC</v>
      </c>
      <c r="O155" s="123"/>
      <c r="P155" s="123"/>
      <c r="Q155" s="123" t="str">
        <f t="shared" si="25"/>
        <v/>
      </c>
      <c r="S155" s="108" t="s">
        <v>163</v>
      </c>
      <c r="T155" s="108">
        <v>0</v>
      </c>
      <c r="U155" s="108" t="s">
        <v>354</v>
      </c>
      <c r="V155" s="108" t="s">
        <v>354</v>
      </c>
      <c r="W155" s="108" t="s">
        <v>13</v>
      </c>
      <c r="X155" s="108" t="s">
        <v>354</v>
      </c>
      <c r="Y155" s="108" t="str">
        <f>VLOOKUP(A155,'List of economies'!$F$7:$I$220,4,FALSE)</f>
        <v>East Asia &amp; Pacific</v>
      </c>
      <c r="Z155" s="148">
        <v>4058608090.7003169</v>
      </c>
      <c r="AA155" s="149">
        <f t="shared" si="26"/>
        <v>0.22318356295064273</v>
      </c>
      <c r="AB155" s="149">
        <f t="shared" si="26"/>
        <v>0.12901209828096877</v>
      </c>
      <c r="AC155" s="149">
        <f t="shared" si="26"/>
        <v>-4.3193621857861131E-2</v>
      </c>
      <c r="AD155" s="149">
        <f t="shared" si="19"/>
        <v>0.56104186209376294</v>
      </c>
    </row>
    <row r="156" spans="1:30" x14ac:dyDescent="0.2">
      <c r="A156" s="123" t="s">
        <v>188</v>
      </c>
      <c r="B156" s="123">
        <v>2200</v>
      </c>
      <c r="C156" s="123">
        <f>VLOOKUP(A156,PublicDomesticFinance!$A$4:$F$233,2,FALSE)</f>
        <v>135.8405864354086</v>
      </c>
      <c r="D156" s="123">
        <f>VLOOKUP(A156,PublicInternationalFinance!$A$5:$U$234,16,FALSE)</f>
        <v>505.81744661868078</v>
      </c>
      <c r="E156" s="123">
        <f>VLOOKUP(A156,PrivateDomesticFinance!$A$5:$B$234,2,FALSE)</f>
        <v>-789.75483054851634</v>
      </c>
      <c r="F156" s="123">
        <f>VLOOKUP(A156,PrivateInternationalFinance!$A$5:$G$234,2,FALSE)</f>
        <v>1720.4291765408746</v>
      </c>
      <c r="G156" s="123">
        <f t="shared" si="27"/>
        <v>1572.3323790464476</v>
      </c>
      <c r="H156" s="123"/>
      <c r="I156" s="123" t="str">
        <f t="shared" si="20"/>
        <v>Sub-Saharan Africa</v>
      </c>
      <c r="J156" s="123" t="str">
        <f t="shared" si="21"/>
        <v>Lower middle income</v>
      </c>
      <c r="K156" s="123" t="s">
        <v>180</v>
      </c>
      <c r="L156" s="123" t="str">
        <f t="shared" si="22"/>
        <v/>
      </c>
      <c r="M156" s="123" t="str">
        <f t="shared" si="23"/>
        <v/>
      </c>
      <c r="N156" s="123" t="str">
        <f t="shared" si="24"/>
        <v/>
      </c>
      <c r="O156" s="123"/>
      <c r="P156" s="123"/>
      <c r="Q156" s="123" t="str">
        <f t="shared" si="25"/>
        <v/>
      </c>
      <c r="S156" s="108" t="s">
        <v>163</v>
      </c>
      <c r="T156" s="108" t="s">
        <v>180</v>
      </c>
      <c r="U156" s="108" t="s">
        <v>354</v>
      </c>
      <c r="V156" s="108" t="s">
        <v>354</v>
      </c>
      <c r="W156" s="108" t="s">
        <v>354</v>
      </c>
      <c r="X156" s="108" t="s">
        <v>354</v>
      </c>
      <c r="Y156" s="108" t="str">
        <f>VLOOKUP(A156,'List of economies'!$F$7:$I$220,4,FALSE)</f>
        <v>Sub-Saharan Africa</v>
      </c>
      <c r="Z156" s="148">
        <v>8121276830.7380657</v>
      </c>
      <c r="AA156" s="149">
        <f t="shared" si="26"/>
        <v>1.672650609831057E-2</v>
      </c>
      <c r="AB156" s="149">
        <f t="shared" si="26"/>
        <v>6.2282995292590196E-2</v>
      </c>
      <c r="AC156" s="149">
        <f t="shared" si="26"/>
        <v>-9.7245155781340742E-2</v>
      </c>
      <c r="AD156" s="149">
        <f t="shared" si="19"/>
        <v>0.21184220319017508</v>
      </c>
    </row>
    <row r="157" spans="1:30" x14ac:dyDescent="0.2">
      <c r="A157" s="123" t="s">
        <v>189</v>
      </c>
      <c r="B157" s="123">
        <v>2190</v>
      </c>
      <c r="C157" s="123">
        <f>VLOOKUP(A157,PublicDomesticFinance!$A$4:$F$233,2,FALSE)</f>
        <v>16898.561780110322</v>
      </c>
      <c r="D157" s="123">
        <f>VLOOKUP(A157,PublicInternationalFinance!$A$5:$U$234,16,FALSE)</f>
        <v>220.12299800485056</v>
      </c>
      <c r="E157" s="123">
        <f>VLOOKUP(A157,PrivateDomesticFinance!$A$5:$B$234,2,FALSE)</f>
        <v>0</v>
      </c>
      <c r="F157" s="123">
        <f>VLOOKUP(A157,PrivateInternationalFinance!$A$5:$G$234,2,FALSE)</f>
        <v>22344.454476024141</v>
      </c>
      <c r="G157" s="123">
        <f t="shared" si="27"/>
        <v>39463.139254139314</v>
      </c>
      <c r="H157" s="123"/>
      <c r="I157" s="123" t="str">
        <f t="shared" si="20"/>
        <v>East Asia &amp; Pacific</v>
      </c>
      <c r="J157" s="123" t="str">
        <f t="shared" si="21"/>
        <v>Lower middle income</v>
      </c>
      <c r="K157" s="123"/>
      <c r="L157" s="123" t="str">
        <f t="shared" si="22"/>
        <v/>
      </c>
      <c r="M157" s="123" t="str">
        <f t="shared" si="23"/>
        <v/>
      </c>
      <c r="N157" s="123" t="str">
        <f t="shared" si="24"/>
        <v/>
      </c>
      <c r="O157" s="123"/>
      <c r="P157" s="123"/>
      <c r="Q157" s="123" t="str">
        <f t="shared" si="25"/>
        <v/>
      </c>
      <c r="S157" s="108" t="s">
        <v>163</v>
      </c>
      <c r="T157" s="108">
        <v>0</v>
      </c>
      <c r="U157" s="108" t="s">
        <v>354</v>
      </c>
      <c r="V157" s="108" t="s">
        <v>354</v>
      </c>
      <c r="W157" s="108" t="s">
        <v>354</v>
      </c>
      <c r="X157" s="108" t="s">
        <v>354</v>
      </c>
      <c r="Y157" s="108" t="str">
        <f>VLOOKUP(A157,'List of economies'!$F$7:$I$220,4,FALSE)</f>
        <v>East Asia &amp; Pacific</v>
      </c>
      <c r="Z157" s="148">
        <v>135902447908.38474</v>
      </c>
      <c r="AA157" s="149">
        <f t="shared" si="26"/>
        <v>0.1243433215529868</v>
      </c>
      <c r="AB157" s="149">
        <f t="shared" si="26"/>
        <v>1.619713267808399E-3</v>
      </c>
      <c r="AC157" s="149">
        <f t="shared" si="26"/>
        <v>0</v>
      </c>
      <c r="AD157" s="149">
        <f t="shared" si="19"/>
        <v>0.16441539368803054</v>
      </c>
    </row>
    <row r="158" spans="1:30" x14ac:dyDescent="0.2">
      <c r="A158" s="123" t="s">
        <v>190</v>
      </c>
      <c r="B158" s="123">
        <v>2210</v>
      </c>
      <c r="C158" s="123">
        <f>VLOOKUP(A158,PublicDomesticFinance!$A$4:$F$233,2,FALSE)</f>
        <v>163.70020985674967</v>
      </c>
      <c r="D158" s="123">
        <f>VLOOKUP(A158,PublicInternationalFinance!$A$5:$U$234,16,FALSE)</f>
        <v>356.70028324996878</v>
      </c>
      <c r="E158" s="123">
        <f>VLOOKUP(A158,PrivateDomesticFinance!$A$5:$B$234,2,FALSE)</f>
        <v>419.38586761887086</v>
      </c>
      <c r="F158" s="123">
        <f>VLOOKUP(A158,PrivateInternationalFinance!$A$5:$G$234,2,FALSE)</f>
        <v>-32.208517767967379</v>
      </c>
      <c r="G158" s="123">
        <f t="shared" si="27"/>
        <v>907.5778429576219</v>
      </c>
      <c r="H158" s="123"/>
      <c r="I158" s="123" t="str">
        <f t="shared" si="20"/>
        <v>South Asia</v>
      </c>
      <c r="J158" s="123" t="str">
        <f t="shared" si="21"/>
        <v>Lower middle income</v>
      </c>
      <c r="K158" s="123"/>
      <c r="L158" s="123" t="str">
        <f t="shared" si="22"/>
        <v>LDC</v>
      </c>
      <c r="M158" s="123" t="str">
        <f t="shared" si="23"/>
        <v/>
      </c>
      <c r="N158" s="123" t="str">
        <f t="shared" si="24"/>
        <v>LLDC</v>
      </c>
      <c r="O158" s="123"/>
      <c r="P158" s="123"/>
      <c r="Q158" s="123" t="str">
        <f t="shared" si="25"/>
        <v/>
      </c>
      <c r="S158" s="108" t="s">
        <v>163</v>
      </c>
      <c r="T158" s="108">
        <v>0</v>
      </c>
      <c r="U158" s="108" t="s">
        <v>11</v>
      </c>
      <c r="V158" s="108" t="s">
        <v>354</v>
      </c>
      <c r="W158" s="108" t="s">
        <v>13</v>
      </c>
      <c r="X158" s="108" t="s">
        <v>354</v>
      </c>
      <c r="Y158" s="108" t="str">
        <f>VLOOKUP(A158,'List of economies'!$F$7:$I$220,4,FALSE)</f>
        <v>South Asia</v>
      </c>
      <c r="Z158" s="148">
        <v>1396773362.7987037</v>
      </c>
      <c r="AA158" s="149">
        <f t="shared" si="26"/>
        <v>0.11719883426810548</v>
      </c>
      <c r="AB158" s="149">
        <f t="shared" si="26"/>
        <v>0.25537448862516338</v>
      </c>
      <c r="AC158" s="149">
        <f t="shared" si="26"/>
        <v>0.30025334015430444</v>
      </c>
      <c r="AD158" s="149">
        <f t="shared" si="19"/>
        <v>-2.3059229668749862E-2</v>
      </c>
    </row>
    <row r="159" spans="1:30" x14ac:dyDescent="0.2">
      <c r="A159" s="123" t="s">
        <v>191</v>
      </c>
      <c r="B159" s="123">
        <v>2100</v>
      </c>
      <c r="C159" s="123">
        <f>VLOOKUP(A159,PublicDomesticFinance!$A$4:$F$233,2,FALSE)</f>
        <v>0</v>
      </c>
      <c r="D159" s="123">
        <f>VLOOKUP(A159,PublicInternationalFinance!$A$5:$U$234,16,FALSE)</f>
        <v>129.75355251494159</v>
      </c>
      <c r="E159" s="123">
        <f>VLOOKUP(A159,PrivateDomesticFinance!$A$5:$B$234,2,FALSE)</f>
        <v>0</v>
      </c>
      <c r="F159" s="123">
        <f>VLOOKUP(A159,PrivateInternationalFinance!$A$5:$G$234,2,FALSE)</f>
        <v>-1.1835505020127528</v>
      </c>
      <c r="G159" s="123">
        <f t="shared" si="27"/>
        <v>128.57000201292882</v>
      </c>
      <c r="H159" s="123"/>
      <c r="I159" s="123" t="str">
        <f t="shared" si="20"/>
        <v>East Asia &amp; Pacific</v>
      </c>
      <c r="J159" s="123" t="str">
        <f t="shared" si="21"/>
        <v>Lower middle income</v>
      </c>
      <c r="K159" s="123"/>
      <c r="L159" s="123" t="str">
        <f t="shared" si="22"/>
        <v>LDC</v>
      </c>
      <c r="M159" s="123" t="str">
        <f t="shared" si="23"/>
        <v>SIDS</v>
      </c>
      <c r="N159" s="123" t="str">
        <f t="shared" si="24"/>
        <v/>
      </c>
      <c r="O159" s="123"/>
      <c r="P159" s="123"/>
      <c r="Q159" s="123" t="str">
        <f t="shared" si="25"/>
        <v/>
      </c>
      <c r="S159" s="108" t="s">
        <v>163</v>
      </c>
      <c r="T159" s="108">
        <v>0</v>
      </c>
      <c r="U159" s="108" t="s">
        <v>11</v>
      </c>
      <c r="V159" s="108" t="s">
        <v>12</v>
      </c>
      <c r="W159" s="108" t="s">
        <v>354</v>
      </c>
      <c r="X159" s="108" t="s">
        <v>354</v>
      </c>
      <c r="Y159" s="108" t="str">
        <f>VLOOKUP(A159,'List of economies'!$F$7:$I$220,4,FALSE)</f>
        <v>East Asia &amp; Pacific</v>
      </c>
      <c r="Z159" s="148">
        <v>113714243.57424596</v>
      </c>
      <c r="AA159" s="149">
        <f t="shared" si="26"/>
        <v>0</v>
      </c>
      <c r="AB159" s="149">
        <f t="shared" si="26"/>
        <v>1.1410492514970061</v>
      </c>
      <c r="AC159" s="149">
        <f t="shared" si="26"/>
        <v>0</v>
      </c>
      <c r="AD159" s="149">
        <f t="shared" si="19"/>
        <v>-1.0408111286779941E-2</v>
      </c>
    </row>
    <row r="160" spans="1:30" x14ac:dyDescent="0.2">
      <c r="A160" s="123" t="s">
        <v>192</v>
      </c>
      <c r="B160" s="123">
        <v>1960</v>
      </c>
      <c r="C160" s="123">
        <f>VLOOKUP(A160,PublicDomesticFinance!$A$4:$F$233,2,FALSE)</f>
        <v>316.43543633794815</v>
      </c>
      <c r="D160" s="123">
        <f>VLOOKUP(A160,PublicInternationalFinance!$A$5:$U$234,16,FALSE)</f>
        <v>1282.9075165192899</v>
      </c>
      <c r="E160" s="123">
        <f>VLOOKUP(A160,PrivateDomesticFinance!$A$5:$B$234,2,FALSE)</f>
        <v>779.52764154548356</v>
      </c>
      <c r="F160" s="123">
        <f>VLOOKUP(A160,PrivateInternationalFinance!$A$5:$G$234,2,FALSE)</f>
        <v>1253.4537791319262</v>
      </c>
      <c r="G160" s="123">
        <f t="shared" si="27"/>
        <v>3632.3243735346477</v>
      </c>
      <c r="H160" s="123"/>
      <c r="I160" s="123" t="str">
        <f t="shared" si="20"/>
        <v>Latin America &amp; Caribbean</v>
      </c>
      <c r="J160" s="123" t="str">
        <f t="shared" si="21"/>
        <v>Lower middle income</v>
      </c>
      <c r="K160" s="123" t="s">
        <v>180</v>
      </c>
      <c r="L160" s="123" t="str">
        <f t="shared" si="22"/>
        <v/>
      </c>
      <c r="M160" s="123" t="str">
        <f t="shared" si="23"/>
        <v/>
      </c>
      <c r="N160" s="123" t="str">
        <f t="shared" si="24"/>
        <v>LLDC</v>
      </c>
      <c r="O160" s="123"/>
      <c r="P160" s="123"/>
      <c r="Q160" s="123" t="str">
        <f t="shared" si="25"/>
        <v/>
      </c>
      <c r="S160" s="108" t="s">
        <v>163</v>
      </c>
      <c r="T160" s="108" t="s">
        <v>180</v>
      </c>
      <c r="U160" s="108" t="s">
        <v>354</v>
      </c>
      <c r="V160" s="108" t="s">
        <v>354</v>
      </c>
      <c r="W160" s="108" t="s">
        <v>13</v>
      </c>
      <c r="X160" s="108" t="s">
        <v>354</v>
      </c>
      <c r="Y160" s="108" t="str">
        <f>VLOOKUP(A160,'List of economies'!$F$7:$I$220,4,FALSE)</f>
        <v>Latin America &amp; Caribbean</v>
      </c>
      <c r="Z160" s="148">
        <v>12572554883.772833</v>
      </c>
      <c r="AA160" s="149">
        <f t="shared" si="26"/>
        <v>2.5168745673670955E-2</v>
      </c>
      <c r="AB160" s="149">
        <f t="shared" si="26"/>
        <v>0.10204031944017324</v>
      </c>
      <c r="AC160" s="149">
        <f t="shared" si="26"/>
        <v>6.2002325601426142E-2</v>
      </c>
      <c r="AD160" s="149">
        <f t="shared" si="19"/>
        <v>9.9697618401311278E-2</v>
      </c>
    </row>
    <row r="161" spans="1:30" x14ac:dyDescent="0.2">
      <c r="A161" s="123" t="s">
        <v>193</v>
      </c>
      <c r="B161" s="123">
        <v>2030</v>
      </c>
      <c r="C161" s="123">
        <f>VLOOKUP(A161,PublicDomesticFinance!$A$4:$F$233,2,FALSE)</f>
        <v>2109.0054539336656</v>
      </c>
      <c r="D161" s="123">
        <f>VLOOKUP(A161,PublicInternationalFinance!$A$5:$U$234,16,FALSE)</f>
        <v>1356.4204005867682</v>
      </c>
      <c r="E161" s="123">
        <f>VLOOKUP(A161,PrivateDomesticFinance!$A$5:$B$234,2,FALSE)</f>
        <v>1967.6179284270825</v>
      </c>
      <c r="F161" s="123">
        <f>VLOOKUP(A161,PrivateInternationalFinance!$A$5:$G$234,2,FALSE)</f>
        <v>3465.9703002112901</v>
      </c>
      <c r="G161" s="123">
        <f t="shared" si="27"/>
        <v>8899.0140831588069</v>
      </c>
      <c r="H161" s="123"/>
      <c r="I161" s="123" t="str">
        <f t="shared" si="20"/>
        <v>Latin America &amp; Caribbean</v>
      </c>
      <c r="J161" s="123" t="str">
        <f t="shared" si="21"/>
        <v>Lower middle income</v>
      </c>
      <c r="K161" s="123" t="s">
        <v>180</v>
      </c>
      <c r="L161" s="123" t="str">
        <f t="shared" si="22"/>
        <v/>
      </c>
      <c r="M161" s="123" t="str">
        <f t="shared" si="23"/>
        <v/>
      </c>
      <c r="N161" s="123" t="str">
        <f t="shared" si="24"/>
        <v/>
      </c>
      <c r="O161" s="123"/>
      <c r="P161" s="123"/>
      <c r="Q161" s="123" t="str">
        <f t="shared" si="25"/>
        <v/>
      </c>
      <c r="S161" s="108" t="s">
        <v>163</v>
      </c>
      <c r="T161" s="108" t="s">
        <v>180</v>
      </c>
      <c r="U161" s="108" t="s">
        <v>354</v>
      </c>
      <c r="V161" s="108" t="s">
        <v>354</v>
      </c>
      <c r="W161" s="108" t="s">
        <v>354</v>
      </c>
      <c r="X161" s="108" t="s">
        <v>354</v>
      </c>
      <c r="Y161" s="108" t="str">
        <f>VLOOKUP(A161,'List of economies'!$F$7:$I$220,4,FALSE)</f>
        <v>Latin America &amp; Caribbean</v>
      </c>
      <c r="Z161" s="148">
        <v>11989031444.665789</v>
      </c>
      <c r="AA161" s="149">
        <f t="shared" si="26"/>
        <v>0.17591124551366605</v>
      </c>
      <c r="AB161" s="149">
        <f t="shared" si="26"/>
        <v>0.11313844715873796</v>
      </c>
      <c r="AC161" s="149">
        <f t="shared" si="26"/>
        <v>0.16411817230678158</v>
      </c>
      <c r="AD161" s="149">
        <f t="shared" si="19"/>
        <v>0.28909510465529598</v>
      </c>
    </row>
    <row r="162" spans="1:30" x14ac:dyDescent="0.2">
      <c r="A162" s="123" t="s">
        <v>194</v>
      </c>
      <c r="B162" s="123">
        <v>1980</v>
      </c>
      <c r="C162" s="123">
        <f>VLOOKUP(A162,PublicDomesticFinance!$A$4:$F$233,2,FALSE)</f>
        <v>693.10729362355846</v>
      </c>
      <c r="D162" s="123">
        <f>VLOOKUP(A162,PublicInternationalFinance!$A$5:$U$234,16,FALSE)</f>
        <v>845.76996207115633</v>
      </c>
      <c r="E162" s="123">
        <f>VLOOKUP(A162,PrivateDomesticFinance!$A$5:$B$234,2,FALSE)</f>
        <v>897.58488206963875</v>
      </c>
      <c r="F162" s="123">
        <f>VLOOKUP(A162,PrivateInternationalFinance!$A$5:$G$234,2,FALSE)</f>
        <v>1794.3505965220786</v>
      </c>
      <c r="G162" s="123">
        <f t="shared" si="27"/>
        <v>4230.8127342864318</v>
      </c>
      <c r="H162" s="123"/>
      <c r="I162" s="123" t="str">
        <f t="shared" si="20"/>
        <v>Europe &amp; Central Asia</v>
      </c>
      <c r="J162" s="123" t="str">
        <f t="shared" si="21"/>
        <v>Lower middle income</v>
      </c>
      <c r="K162" s="123"/>
      <c r="L162" s="123" t="str">
        <f t="shared" si="22"/>
        <v/>
      </c>
      <c r="M162" s="123" t="str">
        <f t="shared" si="23"/>
        <v/>
      </c>
      <c r="N162" s="123" t="str">
        <f t="shared" si="24"/>
        <v>LLDC</v>
      </c>
      <c r="O162" s="123"/>
      <c r="P162" s="123"/>
      <c r="Q162" s="123" t="str">
        <f t="shared" si="25"/>
        <v/>
      </c>
      <c r="S162" s="108" t="s">
        <v>163</v>
      </c>
      <c r="T162" s="108">
        <v>0</v>
      </c>
      <c r="U162" s="108" t="s">
        <v>354</v>
      </c>
      <c r="V162" s="108" t="s">
        <v>354</v>
      </c>
      <c r="W162" s="108" t="s">
        <v>13</v>
      </c>
      <c r="X162" s="108" t="s">
        <v>354</v>
      </c>
      <c r="Y162" s="108" t="str">
        <f>VLOOKUP(A162,'List of economies'!$F$7:$I$220,4,FALSE)</f>
        <v>Europe &amp; Central Asia</v>
      </c>
      <c r="Z162" s="148">
        <v>3726024353.9322667</v>
      </c>
      <c r="AA162" s="149">
        <f t="shared" si="26"/>
        <v>0.18601791823826552</v>
      </c>
      <c r="AB162" s="149">
        <f t="shared" si="26"/>
        <v>0.2269899178674373</v>
      </c>
      <c r="AC162" s="149">
        <f t="shared" si="26"/>
        <v>0.24089613937235027</v>
      </c>
      <c r="AD162" s="149">
        <f t="shared" si="19"/>
        <v>0.48157242843257514</v>
      </c>
    </row>
    <row r="163" spans="1:30" x14ac:dyDescent="0.2">
      <c r="A163" s="123" t="s">
        <v>195</v>
      </c>
      <c r="B163" s="123">
        <v>1540</v>
      </c>
      <c r="C163" s="123">
        <f>VLOOKUP(A163,PublicDomesticFinance!$A$4:$F$233,2,FALSE)</f>
        <v>1272.5732227417207</v>
      </c>
      <c r="D163" s="123">
        <f>VLOOKUP(A163,PublicInternationalFinance!$A$5:$U$234,16,FALSE)</f>
        <v>1879.4622765880897</v>
      </c>
      <c r="E163" s="123">
        <f>VLOOKUP(A163,PrivateDomesticFinance!$A$5:$B$234,2,FALSE)</f>
        <v>11748.046474709794</v>
      </c>
      <c r="F163" s="123">
        <f>VLOOKUP(A163,PrivateInternationalFinance!$A$5:$G$234,2,FALSE)</f>
        <v>2404.6669880273639</v>
      </c>
      <c r="G163" s="123">
        <f t="shared" si="27"/>
        <v>17304.748962066966</v>
      </c>
      <c r="H163" s="123"/>
      <c r="I163" s="123" t="str">
        <f t="shared" si="20"/>
        <v>Latin America &amp; Caribbean</v>
      </c>
      <c r="J163" s="123" t="str">
        <f t="shared" si="21"/>
        <v>Lower middle income</v>
      </c>
      <c r="K163" s="123" t="s">
        <v>180</v>
      </c>
      <c r="L163" s="123" t="str">
        <f t="shared" si="22"/>
        <v/>
      </c>
      <c r="M163" s="123" t="str">
        <f t="shared" si="23"/>
        <v/>
      </c>
      <c r="N163" s="123" t="str">
        <f t="shared" si="24"/>
        <v/>
      </c>
      <c r="O163" s="123"/>
      <c r="P163" s="123"/>
      <c r="Q163" s="123" t="str">
        <f t="shared" si="25"/>
        <v/>
      </c>
      <c r="S163" s="108" t="s">
        <v>163</v>
      </c>
      <c r="T163" s="108" t="s">
        <v>180</v>
      </c>
      <c r="U163" s="108" t="s">
        <v>354</v>
      </c>
      <c r="V163" s="108" t="s">
        <v>354</v>
      </c>
      <c r="W163" s="108" t="s">
        <v>354</v>
      </c>
      <c r="X163" s="108" t="s">
        <v>354</v>
      </c>
      <c r="Y163" s="108" t="str">
        <f>VLOOKUP(A163,'List of economies'!$F$7:$I$220,4,FALSE)</f>
        <v>Latin America &amp; Caribbean</v>
      </c>
      <c r="Z163" s="148">
        <v>7688060004.0080891</v>
      </c>
      <c r="AA163" s="149">
        <f t="shared" si="26"/>
        <v>0.16552592228446161</v>
      </c>
      <c r="AB163" s="149">
        <f t="shared" si="26"/>
        <v>0.24446508945146783</v>
      </c>
      <c r="AC163" s="149">
        <f t="shared" si="26"/>
        <v>1.5280898521324069</v>
      </c>
      <c r="AD163" s="149">
        <f t="shared" si="19"/>
        <v>0.31277942507911177</v>
      </c>
    </row>
    <row r="164" spans="1:30" x14ac:dyDescent="0.2">
      <c r="A164" s="123" t="s">
        <v>196</v>
      </c>
      <c r="B164" s="123">
        <v>1510</v>
      </c>
      <c r="C164" s="123">
        <f>VLOOKUP(A164,PublicDomesticFinance!$A$4:$F$233,2,FALSE)</f>
        <v>155.59027072924465</v>
      </c>
      <c r="D164" s="123">
        <f>VLOOKUP(A164,PublicInternationalFinance!$A$5:$U$234,16,FALSE)</f>
        <v>293.98995997363767</v>
      </c>
      <c r="E164" s="123">
        <f>VLOOKUP(A164,PrivateDomesticFinance!$A$5:$B$234,2,FALSE)</f>
        <v>3801.5347739464792</v>
      </c>
      <c r="F164" s="123">
        <f>VLOOKUP(A164,PrivateInternationalFinance!$A$5:$G$234,2,FALSE)</f>
        <v>845.09557938671753</v>
      </c>
      <c r="G164" s="123">
        <f t="shared" si="27"/>
        <v>5096.2105840360791</v>
      </c>
      <c r="H164" s="123"/>
      <c r="I164" s="123" t="str">
        <f t="shared" si="20"/>
        <v>Europe &amp; Central Asia</v>
      </c>
      <c r="J164" s="123" t="str">
        <f t="shared" si="21"/>
        <v>Lower middle income</v>
      </c>
      <c r="K164" s="123"/>
      <c r="L164" s="123" t="str">
        <f t="shared" si="22"/>
        <v/>
      </c>
      <c r="M164" s="123" t="str">
        <f t="shared" si="23"/>
        <v/>
      </c>
      <c r="N164" s="123" t="str">
        <f t="shared" si="24"/>
        <v>LLDC</v>
      </c>
      <c r="O164" s="123"/>
      <c r="P164" s="123"/>
      <c r="Q164" s="123" t="str">
        <f t="shared" si="25"/>
        <v/>
      </c>
      <c r="S164" s="108" t="s">
        <v>163</v>
      </c>
      <c r="T164" s="108">
        <v>0</v>
      </c>
      <c r="U164" s="108" t="s">
        <v>354</v>
      </c>
      <c r="V164" s="108" t="s">
        <v>354</v>
      </c>
      <c r="W164" s="108" t="s">
        <v>13</v>
      </c>
      <c r="X164" s="108" t="s">
        <v>354</v>
      </c>
      <c r="Y164" s="108" t="str">
        <f>VLOOKUP(A164,'List of economies'!$F$7:$I$220,4,FALSE)</f>
        <v>Europe &amp; Central Asia</v>
      </c>
      <c r="Z164" s="148">
        <v>23274924510.728928</v>
      </c>
      <c r="AA164" s="149">
        <f t="shared" si="26"/>
        <v>6.6848883079093542E-3</v>
      </c>
      <c r="AB164" s="149">
        <f t="shared" si="26"/>
        <v>1.2631188549639271E-2</v>
      </c>
      <c r="AC164" s="149">
        <f t="shared" si="26"/>
        <v>0.16333177674514496</v>
      </c>
      <c r="AD164" s="149">
        <f t="shared" si="19"/>
        <v>3.630927262501573E-2</v>
      </c>
    </row>
    <row r="165" spans="1:30" x14ac:dyDescent="0.2">
      <c r="A165" s="123" t="s">
        <v>197</v>
      </c>
      <c r="B165" s="123">
        <v>1480</v>
      </c>
      <c r="C165" s="123">
        <f>VLOOKUP(A165,PublicDomesticFinance!$A$4:$F$233,2,FALSE)</f>
        <v>8.3702586855870074</v>
      </c>
      <c r="D165" s="123">
        <f>VLOOKUP(A165,PublicInternationalFinance!$A$5:$U$234,16,FALSE)</f>
        <v>1993.5313070819125</v>
      </c>
      <c r="E165" s="123">
        <f>VLOOKUP(A165,PrivateDomesticFinance!$A$5:$B$234,2,FALSE)</f>
        <v>0</v>
      </c>
      <c r="F165" s="123">
        <f>VLOOKUP(A165,PrivateInternationalFinance!$A$5:$G$234,2,FALSE)</f>
        <v>3894.7371306766136</v>
      </c>
      <c r="G165" s="123">
        <f t="shared" si="27"/>
        <v>5896.6386964441135</v>
      </c>
      <c r="H165" s="123"/>
      <c r="I165" s="123" t="str">
        <f t="shared" si="20"/>
        <v>East Asia &amp; Pacific</v>
      </c>
      <c r="J165" s="123" t="str">
        <f t="shared" si="21"/>
        <v>Lower middle income</v>
      </c>
      <c r="K165" s="123"/>
      <c r="L165" s="123" t="str">
        <f t="shared" si="22"/>
        <v/>
      </c>
      <c r="M165" s="123" t="str">
        <f t="shared" si="23"/>
        <v>SIDS</v>
      </c>
      <c r="N165" s="123" t="str">
        <f t="shared" si="24"/>
        <v/>
      </c>
      <c r="O165" s="123"/>
      <c r="P165" s="123"/>
      <c r="Q165" s="123" t="str">
        <f t="shared" si="25"/>
        <v/>
      </c>
      <c r="S165" s="108" t="s">
        <v>163</v>
      </c>
      <c r="T165" s="108">
        <v>0</v>
      </c>
      <c r="U165" s="108" t="s">
        <v>354</v>
      </c>
      <c r="V165" s="108" t="s">
        <v>12</v>
      </c>
      <c r="W165" s="108" t="s">
        <v>354</v>
      </c>
      <c r="X165" s="108" t="s">
        <v>354</v>
      </c>
      <c r="Y165" s="108" t="str">
        <f>VLOOKUP(A165,'List of economies'!$F$7:$I$220,4,FALSE)</f>
        <v>East Asia &amp; Pacific</v>
      </c>
      <c r="Z165" s="148">
        <v>7142991962.7833786</v>
      </c>
      <c r="AA165" s="149">
        <f t="shared" si="26"/>
        <v>1.1718140982375409E-3</v>
      </c>
      <c r="AB165" s="149">
        <f t="shared" si="26"/>
        <v>0.27908911524311752</v>
      </c>
      <c r="AC165" s="149">
        <f t="shared" si="26"/>
        <v>0</v>
      </c>
      <c r="AD165" s="149">
        <f t="shared" si="19"/>
        <v>0.54525290676079219</v>
      </c>
    </row>
    <row r="166" spans="1:30" x14ac:dyDescent="0.2">
      <c r="A166" s="123" t="s">
        <v>198</v>
      </c>
      <c r="B166" s="123">
        <v>1450</v>
      </c>
      <c r="C166" s="123">
        <f>VLOOKUP(A166,PublicDomesticFinance!$A$4:$F$233,2,FALSE)</f>
        <v>143439.68728260059</v>
      </c>
      <c r="D166" s="123">
        <f>VLOOKUP(A166,PublicInternationalFinance!$A$5:$U$234,16,FALSE)</f>
        <v>9445.3517432375993</v>
      </c>
      <c r="E166" s="123">
        <f>VLOOKUP(A166,PrivateDomesticFinance!$A$5:$B$234,2,FALSE)</f>
        <v>347369.80913045933</v>
      </c>
      <c r="F166" s="123">
        <f>VLOOKUP(A166,PrivateInternationalFinance!$A$5:$G$234,2,FALSE)</f>
        <v>93335.844677070534</v>
      </c>
      <c r="G166" s="123">
        <f t="shared" si="27"/>
        <v>593590.69283336808</v>
      </c>
      <c r="H166" s="123"/>
      <c r="I166" s="123" t="str">
        <f t="shared" si="20"/>
        <v>South Asia</v>
      </c>
      <c r="J166" s="123" t="str">
        <f t="shared" si="21"/>
        <v>Lower middle income</v>
      </c>
      <c r="K166" s="123"/>
      <c r="L166" s="123" t="str">
        <f t="shared" si="22"/>
        <v/>
      </c>
      <c r="M166" s="123" t="str">
        <f t="shared" si="23"/>
        <v/>
      </c>
      <c r="N166" s="123" t="str">
        <f t="shared" si="24"/>
        <v/>
      </c>
      <c r="O166" s="123"/>
      <c r="P166" s="123"/>
      <c r="Q166" s="123" t="str">
        <f t="shared" si="25"/>
        <v>G20</v>
      </c>
      <c r="S166" s="108" t="s">
        <v>163</v>
      </c>
      <c r="T166" s="108">
        <v>0</v>
      </c>
      <c r="U166" s="108" t="s">
        <v>354</v>
      </c>
      <c r="V166" s="108" t="s">
        <v>354</v>
      </c>
      <c r="W166" s="108" t="s">
        <v>354</v>
      </c>
      <c r="X166" s="108" t="s">
        <v>353</v>
      </c>
      <c r="Y166" s="108" t="str">
        <f>VLOOKUP(A166,'List of economies'!$F$7:$I$220,4,FALSE)</f>
        <v>South Asia</v>
      </c>
      <c r="Z166" s="148">
        <v>1325841890242.5781</v>
      </c>
      <c r="AA166" s="149">
        <f t="shared" si="26"/>
        <v>0.10818762654750382</v>
      </c>
      <c r="AB166" s="149">
        <f t="shared" si="26"/>
        <v>7.1240408171968847E-3</v>
      </c>
      <c r="AC166" s="149">
        <f t="shared" si="26"/>
        <v>0.26199942216858452</v>
      </c>
      <c r="AD166" s="149">
        <f t="shared" si="19"/>
        <v>7.0397417191271322E-2</v>
      </c>
    </row>
    <row r="167" spans="1:30" x14ac:dyDescent="0.2">
      <c r="A167" s="123" t="s">
        <v>199</v>
      </c>
      <c r="B167" s="123">
        <v>1420</v>
      </c>
      <c r="C167" s="123">
        <f>VLOOKUP(A167,PublicDomesticFinance!$A$4:$F$233,2,FALSE)</f>
        <v>3105.767824361802</v>
      </c>
      <c r="D167" s="123">
        <f>VLOOKUP(A167,PublicInternationalFinance!$A$5:$U$234,16,FALSE)</f>
        <v>2659.9553066248386</v>
      </c>
      <c r="E167" s="123">
        <f>VLOOKUP(A167,PrivateDomesticFinance!$A$5:$B$234,2,FALSE)</f>
        <v>0</v>
      </c>
      <c r="F167" s="123">
        <f>VLOOKUP(A167,PrivateInternationalFinance!$A$5:$G$234,2,FALSE)</f>
        <v>1431.6829850855509</v>
      </c>
      <c r="G167" s="123">
        <f t="shared" si="27"/>
        <v>7197.4061160721913</v>
      </c>
      <c r="H167" s="123"/>
      <c r="I167" s="123" t="str">
        <f t="shared" si="20"/>
        <v>Sub-Saharan Africa</v>
      </c>
      <c r="J167" s="123" t="str">
        <f t="shared" si="21"/>
        <v>Lower middle income</v>
      </c>
      <c r="K167" s="123" t="s">
        <v>180</v>
      </c>
      <c r="L167" s="123" t="str">
        <f t="shared" si="22"/>
        <v/>
      </c>
      <c r="M167" s="123" t="str">
        <f t="shared" si="23"/>
        <v/>
      </c>
      <c r="N167" s="123" t="str">
        <f t="shared" si="24"/>
        <v/>
      </c>
      <c r="O167" s="123"/>
      <c r="P167" s="123"/>
      <c r="Q167" s="123" t="str">
        <f t="shared" si="25"/>
        <v/>
      </c>
      <c r="S167" s="108" t="s">
        <v>163</v>
      </c>
      <c r="T167" s="108" t="s">
        <v>180</v>
      </c>
      <c r="U167" s="108" t="s">
        <v>354</v>
      </c>
      <c r="V167" s="108" t="s">
        <v>354</v>
      </c>
      <c r="W167" s="108" t="s">
        <v>354</v>
      </c>
      <c r="X167" s="108" t="s">
        <v>354</v>
      </c>
      <c r="Y167" s="108" t="str">
        <f>VLOOKUP(A167,'List of economies'!$F$7:$I$220,4,FALSE)</f>
        <v>Sub-Saharan Africa</v>
      </c>
      <c r="Z167" s="148">
        <v>17026596444.830702</v>
      </c>
      <c r="AA167" s="149">
        <f t="shared" si="26"/>
        <v>0.18240685003753157</v>
      </c>
      <c r="AB167" s="149">
        <f t="shared" si="26"/>
        <v>0.15622354797939697</v>
      </c>
      <c r="AC167" s="149">
        <f t="shared" si="26"/>
        <v>0</v>
      </c>
      <c r="AD167" s="149">
        <f t="shared" si="19"/>
        <v>8.4085095322747938E-2</v>
      </c>
    </row>
    <row r="168" spans="1:30" x14ac:dyDescent="0.2">
      <c r="A168" s="123" t="s">
        <v>341</v>
      </c>
      <c r="B168" s="123">
        <v>1240</v>
      </c>
      <c r="C168" s="123">
        <f>VLOOKUP(A168,PublicDomesticFinance!$A$4:$F$233,2,FALSE)</f>
        <v>28.508369963128924</v>
      </c>
      <c r="D168" s="123">
        <f>VLOOKUP(A168,PublicInternationalFinance!$A$5:$U$234,16,FALSE)</f>
        <v>161.13666047574128</v>
      </c>
      <c r="E168" s="123">
        <f>VLOOKUP(A168,PrivateDomesticFinance!$A$5:$B$234,2,FALSE)</f>
        <v>0</v>
      </c>
      <c r="F168" s="123">
        <f>VLOOKUP(A168,PrivateInternationalFinance!$A$5:$G$234,2,FALSE)</f>
        <v>26.196318720737295</v>
      </c>
      <c r="G168" s="123">
        <f t="shared" si="27"/>
        <v>215.84134915960749</v>
      </c>
      <c r="H168" s="123"/>
      <c r="I168" s="123" t="str">
        <f t="shared" si="20"/>
        <v>Sub-Saharan Africa</v>
      </c>
      <c r="J168" s="123" t="str">
        <f t="shared" si="21"/>
        <v>Lower middle income</v>
      </c>
      <c r="K168" s="123" t="s">
        <v>180</v>
      </c>
      <c r="L168" s="123" t="str">
        <f t="shared" si="22"/>
        <v>LDC</v>
      </c>
      <c r="M168" s="123" t="str">
        <f t="shared" si="23"/>
        <v>SIDS</v>
      </c>
      <c r="N168" s="123" t="str">
        <f t="shared" si="24"/>
        <v/>
      </c>
      <c r="O168" s="123"/>
      <c r="P168" s="123"/>
      <c r="Q168" s="123" t="str">
        <f t="shared" si="25"/>
        <v/>
      </c>
      <c r="S168" s="108" t="s">
        <v>163</v>
      </c>
      <c r="T168" s="108" t="s">
        <v>180</v>
      </c>
      <c r="U168" s="108" t="s">
        <v>11</v>
      </c>
      <c r="V168" s="108" t="s">
        <v>12</v>
      </c>
      <c r="W168" s="108" t="s">
        <v>354</v>
      </c>
      <c r="X168" s="108" t="s">
        <v>354</v>
      </c>
      <c r="Y168" s="108" t="str">
        <f>VLOOKUP(A168,'List of economies'!$F$7:$I$220,4,FALSE)</f>
        <v>Sub-Saharan Africa</v>
      </c>
      <c r="Z168" s="148">
        <v>151994917.87135088</v>
      </c>
      <c r="AA168" s="149">
        <f t="shared" si="26"/>
        <v>0.18756133667086503</v>
      </c>
      <c r="AB168" s="149">
        <f t="shared" si="26"/>
        <v>1.0601450544032531</v>
      </c>
      <c r="AC168" s="149">
        <f t="shared" si="26"/>
        <v>0</v>
      </c>
      <c r="AD168" s="149">
        <f t="shared" si="19"/>
        <v>0.17234996464098865</v>
      </c>
    </row>
    <row r="169" spans="1:30" x14ac:dyDescent="0.2">
      <c r="A169" s="123" t="s">
        <v>200</v>
      </c>
      <c r="B169" s="123">
        <v>1380</v>
      </c>
      <c r="C169" s="123">
        <f>VLOOKUP(A169,PublicDomesticFinance!$A$4:$F$233,2,FALSE)</f>
        <v>204.1651442757188</v>
      </c>
      <c r="D169" s="123">
        <f>VLOOKUP(A169,PublicInternationalFinance!$A$5:$U$234,16,FALSE)</f>
        <v>2214.9999216999886</v>
      </c>
      <c r="E169" s="123">
        <f>VLOOKUP(A169,PrivateDomesticFinance!$A$5:$B$234,2,FALSE)</f>
        <v>0</v>
      </c>
      <c r="F169" s="123">
        <f>VLOOKUP(A169,PrivateInternationalFinance!$A$5:$G$234,2,FALSE)</f>
        <v>1887.3444704401122</v>
      </c>
      <c r="G169" s="123">
        <f t="shared" si="27"/>
        <v>4306.5095364158196</v>
      </c>
      <c r="H169" s="123"/>
      <c r="I169" s="123" t="str">
        <f t="shared" si="20"/>
        <v>Sub-Saharan Africa</v>
      </c>
      <c r="J169" s="123" t="str">
        <f t="shared" si="21"/>
        <v>Lower middle income</v>
      </c>
      <c r="K169" s="123" t="s">
        <v>180</v>
      </c>
      <c r="L169" s="123" t="str">
        <f t="shared" si="22"/>
        <v>LDC</v>
      </c>
      <c r="M169" s="123" t="str">
        <f t="shared" si="23"/>
        <v/>
      </c>
      <c r="N169" s="123" t="str">
        <f t="shared" si="24"/>
        <v/>
      </c>
      <c r="O169" s="123"/>
      <c r="P169" s="123"/>
      <c r="Q169" s="123" t="str">
        <f t="shared" si="25"/>
        <v/>
      </c>
      <c r="S169" s="108" t="s">
        <v>163</v>
      </c>
      <c r="T169" s="108" t="s">
        <v>180</v>
      </c>
      <c r="U169" s="108" t="s">
        <v>11</v>
      </c>
      <c r="V169" s="108" t="s">
        <v>354</v>
      </c>
      <c r="W169" s="108" t="s">
        <v>354</v>
      </c>
      <c r="X169" s="108" t="s">
        <v>354</v>
      </c>
      <c r="Y169" s="108" t="str">
        <f>VLOOKUP(A169,'List of economies'!$F$7:$I$220,4,FALSE)</f>
        <v>Sub-Saharan Africa</v>
      </c>
      <c r="Z169" s="148">
        <v>34642158922.978714</v>
      </c>
      <c r="AA169" s="149">
        <f t="shared" si="26"/>
        <v>5.8935456283093464E-3</v>
      </c>
      <c r="AB169" s="149">
        <f t="shared" si="26"/>
        <v>6.3939430756168675E-2</v>
      </c>
      <c r="AC169" s="149">
        <f t="shared" si="26"/>
        <v>0</v>
      </c>
      <c r="AD169" s="149">
        <f t="shared" si="19"/>
        <v>5.448114462601248E-2</v>
      </c>
    </row>
    <row r="170" spans="1:30" x14ac:dyDescent="0.2">
      <c r="A170" s="123" t="s">
        <v>202</v>
      </c>
      <c r="B170" s="123">
        <v>1260</v>
      </c>
      <c r="C170" s="123">
        <f>VLOOKUP(A170,PublicDomesticFinance!$A$4:$F$233,2,FALSE)</f>
        <v>907.58575600223662</v>
      </c>
      <c r="D170" s="123">
        <f>VLOOKUP(A170,PublicInternationalFinance!$A$5:$U$234,16,FALSE)</f>
        <v>4487.9165052029766</v>
      </c>
      <c r="E170" s="123">
        <f>VLOOKUP(A170,PrivateDomesticFinance!$A$5:$B$234,2,FALSE)</f>
        <v>0</v>
      </c>
      <c r="F170" s="123">
        <f>VLOOKUP(A170,PrivateInternationalFinance!$A$5:$G$234,2,FALSE)</f>
        <v>24576.537171286334</v>
      </c>
      <c r="G170" s="123">
        <f t="shared" si="27"/>
        <v>29972.039432491547</v>
      </c>
      <c r="H170" s="123"/>
      <c r="I170" s="123" t="str">
        <f t="shared" si="20"/>
        <v>Sub-Saharan Africa</v>
      </c>
      <c r="J170" s="123" t="str">
        <f t="shared" si="21"/>
        <v>Lower middle income</v>
      </c>
      <c r="K170" s="123"/>
      <c r="L170" s="123" t="str">
        <f t="shared" si="22"/>
        <v/>
      </c>
      <c r="M170" s="123" t="str">
        <f t="shared" si="23"/>
        <v/>
      </c>
      <c r="N170" s="123" t="str">
        <f t="shared" si="24"/>
        <v/>
      </c>
      <c r="O170" s="123"/>
      <c r="P170" s="123"/>
      <c r="Q170" s="123" t="str">
        <f t="shared" si="25"/>
        <v/>
      </c>
      <c r="S170" s="108" t="s">
        <v>163</v>
      </c>
      <c r="T170" s="108">
        <v>0</v>
      </c>
      <c r="U170" s="108" t="s">
        <v>354</v>
      </c>
      <c r="V170" s="108" t="s">
        <v>354</v>
      </c>
      <c r="W170" s="108" t="s">
        <v>354</v>
      </c>
      <c r="X170" s="108" t="s">
        <v>354</v>
      </c>
      <c r="Y170" s="108" t="str">
        <f>VLOOKUP(A170,'List of economies'!$F$7:$I$220,4,FALSE)</f>
        <v>Sub-Saharan Africa</v>
      </c>
      <c r="Z170" s="148">
        <v>169817381183.53802</v>
      </c>
      <c r="AA170" s="149">
        <f t="shared" si="26"/>
        <v>5.3444809340294861E-3</v>
      </c>
      <c r="AB170" s="149">
        <f t="shared" si="26"/>
        <v>2.6427898451410293E-2</v>
      </c>
      <c r="AC170" s="149">
        <f t="shared" si="26"/>
        <v>0</v>
      </c>
      <c r="AD170" s="149">
        <f t="shared" si="19"/>
        <v>0.1447233316165917</v>
      </c>
    </row>
    <row r="171" spans="1:30" x14ac:dyDescent="0.2">
      <c r="A171" s="123" t="s">
        <v>203</v>
      </c>
      <c r="B171" s="123">
        <v>0</v>
      </c>
      <c r="C171" s="123">
        <f>VLOOKUP(A171,PublicDomesticFinance!$A$4:$F$233,2,FALSE)</f>
        <v>0</v>
      </c>
      <c r="D171" s="123">
        <f>VLOOKUP(A171,PublicInternationalFinance!$A$5:$U$234,16,FALSE)</f>
        <v>0</v>
      </c>
      <c r="E171" s="123">
        <f>VLOOKUP(A171,PrivateDomesticFinance!$A$5:$B$234,2,FALSE)</f>
        <v>0</v>
      </c>
      <c r="F171" s="123">
        <f>VLOOKUP(A171,PrivateInternationalFinance!$A$5:$G$234,2,FALSE)</f>
        <v>0</v>
      </c>
      <c r="G171" s="123">
        <f t="shared" si="27"/>
        <v>0</v>
      </c>
      <c r="H171" s="123"/>
      <c r="I171" s="123" t="str">
        <f t="shared" si="20"/>
        <v>Middle East &amp; North Africa</v>
      </c>
      <c r="J171" s="123" t="str">
        <f t="shared" si="21"/>
        <v>Lower middle income</v>
      </c>
      <c r="K171" s="123"/>
      <c r="L171" s="123" t="str">
        <f t="shared" si="22"/>
        <v>LDC</v>
      </c>
      <c r="M171" s="123" t="str">
        <f t="shared" si="23"/>
        <v/>
      </c>
      <c r="N171" s="123" t="str">
        <f t="shared" si="24"/>
        <v/>
      </c>
      <c r="O171" s="123"/>
      <c r="P171" s="123"/>
      <c r="Q171" s="123" t="str">
        <f t="shared" si="25"/>
        <v/>
      </c>
      <c r="S171" s="108" t="s">
        <v>163</v>
      </c>
      <c r="T171" s="108">
        <v>0</v>
      </c>
      <c r="U171" s="108" t="s">
        <v>11</v>
      </c>
      <c r="V171" s="108" t="s">
        <v>354</v>
      </c>
      <c r="W171" s="108" t="s">
        <v>354</v>
      </c>
      <c r="X171" s="108" t="s">
        <v>354</v>
      </c>
      <c r="Y171" s="108" t="str">
        <f>VLOOKUP(A171,'List of economies'!$F$7:$I$220,4,FALSE)</f>
        <v>Middle East &amp; North Africa</v>
      </c>
      <c r="Z171" s="148" t="s">
        <v>354</v>
      </c>
      <c r="AA171" s="149" t="str">
        <f t="shared" si="26"/>
        <v/>
      </c>
      <c r="AB171" s="149" t="str">
        <f t="shared" si="26"/>
        <v/>
      </c>
      <c r="AC171" s="149" t="str">
        <f t="shared" si="26"/>
        <v/>
      </c>
      <c r="AD171" s="149" t="str">
        <f t="shared" si="19"/>
        <v/>
      </c>
    </row>
    <row r="172" spans="1:30" x14ac:dyDescent="0.2">
      <c r="A172" s="123" t="s">
        <v>204</v>
      </c>
      <c r="B172" s="123">
        <v>1390</v>
      </c>
      <c r="C172" s="123">
        <f>VLOOKUP(A172,PublicDomesticFinance!$A$4:$F$233,2,FALSE)</f>
        <v>2183.0027685407968</v>
      </c>
      <c r="D172" s="123">
        <f>VLOOKUP(A172,PublicInternationalFinance!$A$5:$U$234,16,FALSE)</f>
        <v>7489.9494065681347</v>
      </c>
      <c r="E172" s="123">
        <f>VLOOKUP(A172,PrivateDomesticFinance!$A$5:$B$234,2,FALSE)</f>
        <v>0</v>
      </c>
      <c r="F172" s="123">
        <f>VLOOKUP(A172,PrivateInternationalFinance!$A$5:$G$234,2,FALSE)</f>
        <v>12498.822969435561</v>
      </c>
      <c r="G172" s="123">
        <f t="shared" si="27"/>
        <v>22171.775144544492</v>
      </c>
      <c r="H172" s="123"/>
      <c r="I172" s="123" t="str">
        <f t="shared" si="20"/>
        <v>East Asia &amp; Pacific</v>
      </c>
      <c r="J172" s="123" t="str">
        <f t="shared" si="21"/>
        <v>Lower middle income</v>
      </c>
      <c r="K172" s="123"/>
      <c r="L172" s="123" t="str">
        <f t="shared" si="22"/>
        <v/>
      </c>
      <c r="M172" s="123" t="str">
        <f t="shared" si="23"/>
        <v/>
      </c>
      <c r="N172" s="123" t="str">
        <f t="shared" si="24"/>
        <v/>
      </c>
      <c r="O172" s="123"/>
      <c r="P172" s="123"/>
      <c r="Q172" s="123" t="str">
        <f t="shared" si="25"/>
        <v/>
      </c>
      <c r="S172" s="108" t="s">
        <v>163</v>
      </c>
      <c r="T172" s="108">
        <v>0</v>
      </c>
      <c r="U172" s="108" t="s">
        <v>354</v>
      </c>
      <c r="V172" s="108" t="s">
        <v>354</v>
      </c>
      <c r="W172" s="108" t="s">
        <v>354</v>
      </c>
      <c r="X172" s="108" t="s">
        <v>354</v>
      </c>
      <c r="Y172" s="108" t="str">
        <f>VLOOKUP(A172,'List of economies'!$F$7:$I$220,4,FALSE)</f>
        <v>East Asia &amp; Pacific</v>
      </c>
      <c r="Z172" s="148">
        <v>83167212215.465759</v>
      </c>
      <c r="AA172" s="149">
        <f t="shared" si="26"/>
        <v>2.6248358101569814E-2</v>
      </c>
      <c r="AB172" s="149">
        <f t="shared" si="26"/>
        <v>9.0058921142667628E-2</v>
      </c>
      <c r="AC172" s="149">
        <f t="shared" si="26"/>
        <v>0</v>
      </c>
      <c r="AD172" s="149">
        <f t="shared" si="19"/>
        <v>0.15028546270198634</v>
      </c>
    </row>
    <row r="173" spans="1:30" x14ac:dyDescent="0.2">
      <c r="A173" s="123" t="s">
        <v>205</v>
      </c>
      <c r="B173" s="123">
        <v>1150</v>
      </c>
      <c r="C173" s="123">
        <f>VLOOKUP(A173,PublicDomesticFinance!$A$4:$F$233,2,FALSE)</f>
        <v>15.463513473724484</v>
      </c>
      <c r="D173" s="123">
        <f>VLOOKUP(A173,PublicInternationalFinance!$A$5:$U$234,16,FALSE)</f>
        <v>1720.1942561018163</v>
      </c>
      <c r="E173" s="123">
        <f>VLOOKUP(A173,PrivateDomesticFinance!$A$5:$B$234,2,FALSE)</f>
        <v>3125.2999564383481</v>
      </c>
      <c r="F173" s="123">
        <f>VLOOKUP(A173,PrivateInternationalFinance!$A$5:$G$234,2,FALSE)</f>
        <v>625.28527614194445</v>
      </c>
      <c r="G173" s="123">
        <f t="shared" si="27"/>
        <v>5486.243002155833</v>
      </c>
      <c r="H173" s="123"/>
      <c r="I173" s="123" t="str">
        <f t="shared" si="20"/>
        <v>Sub-Saharan Africa</v>
      </c>
      <c r="J173" s="123" t="str">
        <f t="shared" si="21"/>
        <v>Lower middle income</v>
      </c>
      <c r="K173" s="123" t="s">
        <v>180</v>
      </c>
      <c r="L173" s="123" t="str">
        <f t="shared" si="22"/>
        <v/>
      </c>
      <c r="M173" s="123" t="str">
        <f t="shared" si="23"/>
        <v/>
      </c>
      <c r="N173" s="123" t="str">
        <f t="shared" si="24"/>
        <v/>
      </c>
      <c r="O173" s="123"/>
      <c r="P173" s="123"/>
      <c r="Q173" s="123" t="str">
        <f t="shared" si="25"/>
        <v/>
      </c>
      <c r="S173" s="108" t="s">
        <v>163</v>
      </c>
      <c r="T173" s="108" t="s">
        <v>180</v>
      </c>
      <c r="U173" s="108" t="s">
        <v>354</v>
      </c>
      <c r="V173" s="108" t="s">
        <v>354</v>
      </c>
      <c r="W173" s="108" t="s">
        <v>354</v>
      </c>
      <c r="X173" s="108" t="s">
        <v>354</v>
      </c>
      <c r="Y173" s="108" t="str">
        <f>VLOOKUP(A173,'List of economies'!$F$7:$I$220,4,FALSE)</f>
        <v>Sub-Saharan Africa</v>
      </c>
      <c r="Z173" s="148">
        <v>19997837331.271717</v>
      </c>
      <c r="AA173" s="149">
        <f t="shared" si="26"/>
        <v>7.7325928887036891E-4</v>
      </c>
      <c r="AB173" s="149">
        <f t="shared" si="26"/>
        <v>8.6019014336708013E-2</v>
      </c>
      <c r="AC173" s="149">
        <f t="shared" si="26"/>
        <v>0.15628189712050239</v>
      </c>
      <c r="AD173" s="149">
        <f t="shared" si="19"/>
        <v>3.1267644884987213E-2</v>
      </c>
    </row>
    <row r="174" spans="1:30" x14ac:dyDescent="0.2">
      <c r="A174" s="123" t="s">
        <v>206</v>
      </c>
      <c r="B174" s="123">
        <v>1250</v>
      </c>
      <c r="C174" s="123">
        <f>VLOOKUP(A174,PublicDomesticFinance!$A$4:$F$233,2,FALSE)</f>
        <v>14.042036263626807</v>
      </c>
      <c r="D174" s="123">
        <f>VLOOKUP(A174,PublicInternationalFinance!$A$5:$U$234,16,FALSE)</f>
        <v>655.30954161902991</v>
      </c>
      <c r="E174" s="123">
        <f>VLOOKUP(A174,PrivateDomesticFinance!$A$5:$B$234,2,FALSE)</f>
        <v>169.82544609472799</v>
      </c>
      <c r="F174" s="123">
        <f>VLOOKUP(A174,PrivateInternationalFinance!$A$5:$G$234,2,FALSE)</f>
        <v>749.43459406332249</v>
      </c>
      <c r="G174" s="123">
        <f t="shared" si="27"/>
        <v>1588.6116180407071</v>
      </c>
      <c r="H174" s="123"/>
      <c r="I174" s="123" t="str">
        <f t="shared" si="20"/>
        <v>Sub-Saharan Africa</v>
      </c>
      <c r="J174" s="123" t="str">
        <f t="shared" si="21"/>
        <v>Lower middle income</v>
      </c>
      <c r="K174" s="123"/>
      <c r="L174" s="123" t="str">
        <f t="shared" si="22"/>
        <v>LDC</v>
      </c>
      <c r="M174" s="123" t="str">
        <f t="shared" si="23"/>
        <v/>
      </c>
      <c r="N174" s="123" t="str">
        <f t="shared" si="24"/>
        <v>LLDC</v>
      </c>
      <c r="O174" s="123"/>
      <c r="P174" s="123"/>
      <c r="Q174" s="123" t="str">
        <f t="shared" si="25"/>
        <v/>
      </c>
      <c r="S174" s="108" t="s">
        <v>163</v>
      </c>
      <c r="T174" s="108">
        <v>0</v>
      </c>
      <c r="U174" s="108" t="s">
        <v>11</v>
      </c>
      <c r="V174" s="108" t="s">
        <v>354</v>
      </c>
      <c r="W174" s="108" t="s">
        <v>13</v>
      </c>
      <c r="X174" s="108" t="s">
        <v>354</v>
      </c>
      <c r="Y174" s="108" t="str">
        <f>VLOOKUP(A174,'List of economies'!$F$7:$I$220,4,FALSE)</f>
        <v>Sub-Saharan Africa</v>
      </c>
      <c r="Z174" s="148">
        <v>1832304823.1727495</v>
      </c>
      <c r="AA174" s="149">
        <f t="shared" si="26"/>
        <v>7.6635918249192561E-3</v>
      </c>
      <c r="AB174" s="149">
        <f t="shared" si="26"/>
        <v>0.35764220741629699</v>
      </c>
      <c r="AC174" s="149">
        <f t="shared" si="26"/>
        <v>9.2684057776295486E-2</v>
      </c>
      <c r="AD174" s="149">
        <f t="shared" si="19"/>
        <v>0.4090119638312309</v>
      </c>
    </row>
    <row r="175" spans="1:30" x14ac:dyDescent="0.2">
      <c r="A175" s="123" t="s">
        <v>207</v>
      </c>
      <c r="B175" s="123">
        <v>1180</v>
      </c>
      <c r="C175" s="123">
        <f>VLOOKUP(A175,PublicDomesticFinance!$A$4:$F$233,2,FALSE)</f>
        <v>348.66343343100147</v>
      </c>
      <c r="D175" s="123">
        <f>VLOOKUP(A175,PublicInternationalFinance!$A$5:$U$234,16,FALSE)</f>
        <v>1970.532144159293</v>
      </c>
      <c r="E175" s="123">
        <f>VLOOKUP(A175,PrivateDomesticFinance!$A$5:$B$234,2,FALSE)</f>
        <v>2168.5570616687969</v>
      </c>
      <c r="F175" s="123">
        <f>VLOOKUP(A175,PrivateInternationalFinance!$A$5:$G$234,2,FALSE)</f>
        <v>579.3038669819108</v>
      </c>
      <c r="G175" s="123">
        <f>SUM(C175:F175)</f>
        <v>5067.0565062410024</v>
      </c>
      <c r="H175" s="123"/>
      <c r="I175" s="123" t="str">
        <f t="shared" si="20"/>
        <v>Sub-Saharan Africa</v>
      </c>
      <c r="J175" s="123" t="str">
        <f t="shared" si="21"/>
        <v>Lower middle income</v>
      </c>
      <c r="K175" s="123" t="s">
        <v>180</v>
      </c>
      <c r="L175" s="123" t="str">
        <f t="shared" si="22"/>
        <v>LDC</v>
      </c>
      <c r="M175" s="123" t="str">
        <f t="shared" si="23"/>
        <v/>
      </c>
      <c r="N175" s="123" t="str">
        <f t="shared" si="24"/>
        <v>LLDC</v>
      </c>
      <c r="O175" s="123"/>
      <c r="P175" s="123"/>
      <c r="Q175" s="123" t="str">
        <f t="shared" si="25"/>
        <v/>
      </c>
      <c r="S175" s="108" t="s">
        <v>163</v>
      </c>
      <c r="T175" s="108" t="s">
        <v>180</v>
      </c>
      <c r="U175" s="108" t="s">
        <v>11</v>
      </c>
      <c r="V175" s="108" t="s">
        <v>354</v>
      </c>
      <c r="W175" s="108" t="s">
        <v>13</v>
      </c>
      <c r="X175" s="108" t="s">
        <v>354</v>
      </c>
      <c r="Y175" s="108" t="str">
        <f>VLOOKUP(A175,'List of economies'!$F$7:$I$220,4,FALSE)</f>
        <v>Sub-Saharan Africa</v>
      </c>
      <c r="Z175" s="148">
        <v>10469545871.647343</v>
      </c>
      <c r="AA175" s="149">
        <f t="shared" si="26"/>
        <v>3.3302632005770147E-2</v>
      </c>
      <c r="AB175" s="149">
        <f t="shared" si="26"/>
        <v>0.1882156273363973</v>
      </c>
      <c r="AC175" s="149">
        <f t="shared" si="26"/>
        <v>0.20713000241409543</v>
      </c>
      <c r="AD175" s="149">
        <f t="shared" si="19"/>
        <v>5.5332282229234801E-2</v>
      </c>
    </row>
    <row r="176" spans="1:30" x14ac:dyDescent="0.2">
      <c r="A176" s="123" t="s">
        <v>338</v>
      </c>
      <c r="B176" s="123">
        <v>1090</v>
      </c>
      <c r="C176" s="123">
        <f>VLOOKUP(A176,PublicDomesticFinance!$A$4:$F$233,2,FALSE)</f>
        <v>554.27259931332435</v>
      </c>
      <c r="D176" s="123">
        <f>VLOOKUP(A176,PublicInternationalFinance!$A$5:$U$234,16,FALSE)</f>
        <v>678.31978999098931</v>
      </c>
      <c r="E176" s="123">
        <f>VLOOKUP(A176,PrivateDomesticFinance!$A$5:$B$234,2,FALSE)</f>
        <v>325.28794819885411</v>
      </c>
      <c r="F176" s="123">
        <f>VLOOKUP(A176,PrivateInternationalFinance!$A$5:$G$234,2,FALSE)</f>
        <v>493.78151026562472</v>
      </c>
      <c r="G176" s="123">
        <f>SUM(C176:F176)</f>
        <v>2051.6618477687925</v>
      </c>
      <c r="H176" s="123"/>
      <c r="I176" s="123" t="str">
        <f t="shared" si="20"/>
        <v>East Asia &amp; Pacific</v>
      </c>
      <c r="J176" s="123" t="str">
        <f t="shared" si="21"/>
        <v>Lower middle income</v>
      </c>
      <c r="K176" s="123"/>
      <c r="L176" s="123" t="str">
        <f t="shared" si="22"/>
        <v>LDC</v>
      </c>
      <c r="M176" s="123" t="str">
        <f t="shared" si="23"/>
        <v/>
      </c>
      <c r="N176" s="123" t="str">
        <f t="shared" si="24"/>
        <v>LLDC</v>
      </c>
      <c r="O176" s="123"/>
      <c r="P176" s="123"/>
      <c r="Q176" s="123" t="str">
        <f t="shared" si="25"/>
        <v/>
      </c>
      <c r="S176" s="108" t="s">
        <v>163</v>
      </c>
      <c r="T176" s="108">
        <v>0</v>
      </c>
      <c r="U176" s="108" t="s">
        <v>11</v>
      </c>
      <c r="V176" s="108" t="s">
        <v>354</v>
      </c>
      <c r="W176" s="108" t="s">
        <v>13</v>
      </c>
      <c r="X176" s="108" t="s">
        <v>354</v>
      </c>
      <c r="Y176" s="108" t="str">
        <f>VLOOKUP(A176,'List of economies'!$F$7:$I$220,4,FALSE)</f>
        <v>East Asia &amp; Pacific</v>
      </c>
      <c r="Z176" s="148">
        <v>4345125361.1509733</v>
      </c>
      <c r="AA176" s="149">
        <f t="shared" si="26"/>
        <v>0.12756193509834754</v>
      </c>
      <c r="AB176" s="149">
        <f t="shared" si="26"/>
        <v>0.15611052239268658</v>
      </c>
      <c r="AC176" s="149">
        <f t="shared" si="26"/>
        <v>7.4862730338507211E-2</v>
      </c>
      <c r="AD176" s="149">
        <f t="shared" si="19"/>
        <v>0.11364033698093988</v>
      </c>
    </row>
    <row r="177" spans="1:30" x14ac:dyDescent="0.2">
      <c r="A177" s="123" t="s">
        <v>208</v>
      </c>
      <c r="B177" s="123">
        <v>1140</v>
      </c>
      <c r="C177" s="123">
        <f>VLOOKUP(A177,PublicDomesticFinance!$A$4:$F$233,2,FALSE)</f>
        <v>12967.394621918265</v>
      </c>
      <c r="D177" s="123">
        <f>VLOOKUP(A177,PublicInternationalFinance!$A$5:$U$234,16,FALSE)</f>
        <v>7288.0955495758662</v>
      </c>
      <c r="E177" s="123">
        <f>VLOOKUP(A177,PrivateDomesticFinance!$A$5:$B$234,2,FALSE)</f>
        <v>16246.073676680775</v>
      </c>
      <c r="F177" s="123">
        <f>VLOOKUP(A177,PrivateInternationalFinance!$A$5:$G$234,2,FALSE)</f>
        <v>13271.895909481238</v>
      </c>
      <c r="G177" s="123">
        <f>SUM(C177:F177)</f>
        <v>49773.459757656143</v>
      </c>
      <c r="H177" s="123"/>
      <c r="I177" s="123" t="str">
        <f t="shared" si="20"/>
        <v>South Asia</v>
      </c>
      <c r="J177" s="123" t="str">
        <f t="shared" si="21"/>
        <v>Lower middle income</v>
      </c>
      <c r="K177" s="123"/>
      <c r="L177" s="123" t="str">
        <f t="shared" si="22"/>
        <v/>
      </c>
      <c r="M177" s="123" t="str">
        <f t="shared" si="23"/>
        <v/>
      </c>
      <c r="N177" s="123" t="str">
        <f t="shared" si="24"/>
        <v/>
      </c>
      <c r="O177" s="123"/>
      <c r="P177" s="123"/>
      <c r="Q177" s="123" t="str">
        <f t="shared" si="25"/>
        <v/>
      </c>
      <c r="S177" s="108" t="s">
        <v>163</v>
      </c>
      <c r="T177" s="108">
        <v>0</v>
      </c>
      <c r="U177" s="108" t="s">
        <v>354</v>
      </c>
      <c r="V177" s="108" t="s">
        <v>354</v>
      </c>
      <c r="W177" s="108" t="s">
        <v>354</v>
      </c>
      <c r="X177" s="108" t="s">
        <v>354</v>
      </c>
      <c r="Y177" s="108" t="str">
        <f>VLOOKUP(A177,'List of economies'!$F$7:$I$220,4,FALSE)</f>
        <v>South Asia</v>
      </c>
      <c r="Z177" s="148">
        <v>133125782160.26099</v>
      </c>
      <c r="AA177" s="149">
        <f t="shared" si="26"/>
        <v>9.7407086827912187E-2</v>
      </c>
      <c r="AB177" s="149">
        <f t="shared" si="26"/>
        <v>5.4745935996096E-2</v>
      </c>
      <c r="AC177" s="149">
        <f t="shared" si="26"/>
        <v>0.12203551718571871</v>
      </c>
      <c r="AD177" s="149">
        <f t="shared" si="19"/>
        <v>9.9694407004528349E-2</v>
      </c>
    </row>
    <row r="178" spans="1:30" x14ac:dyDescent="0.2">
      <c r="A178" s="123" t="s">
        <v>209</v>
      </c>
      <c r="B178" s="123">
        <v>1120</v>
      </c>
      <c r="C178" s="123">
        <f>VLOOKUP(A178,PublicDomesticFinance!$A$4:$F$233,2,FALSE)</f>
        <v>-4.5874229588172648</v>
      </c>
      <c r="D178" s="123">
        <f>VLOOKUP(A178,PublicInternationalFinance!$A$5:$U$234,16,FALSE)</f>
        <v>710.34447858186888</v>
      </c>
      <c r="E178" s="123">
        <f>VLOOKUP(A178,PrivateDomesticFinance!$A$5:$B$234,2,FALSE)</f>
        <v>0</v>
      </c>
      <c r="F178" s="123">
        <f>VLOOKUP(A178,PrivateInternationalFinance!$A$5:$G$234,2,FALSE)</f>
        <v>43.942840814965948</v>
      </c>
      <c r="G178" s="123">
        <f>SUM(C178:F178)</f>
        <v>749.69989643801762</v>
      </c>
      <c r="H178" s="123"/>
      <c r="I178" s="123" t="str">
        <f t="shared" si="20"/>
        <v>East Asia &amp; Pacific</v>
      </c>
      <c r="J178" s="123" t="str">
        <f t="shared" si="21"/>
        <v>Lower middle income</v>
      </c>
      <c r="K178" s="123"/>
      <c r="L178" s="123" t="str">
        <f t="shared" si="22"/>
        <v>LDC</v>
      </c>
      <c r="M178" s="123" t="str">
        <f t="shared" si="23"/>
        <v>SIDS</v>
      </c>
      <c r="N178" s="123" t="str">
        <f t="shared" si="24"/>
        <v/>
      </c>
      <c r="O178" s="123" t="s">
        <v>366</v>
      </c>
      <c r="P178" s="123"/>
      <c r="Q178" s="123" t="str">
        <f t="shared" si="25"/>
        <v/>
      </c>
      <c r="S178" s="108" t="s">
        <v>163</v>
      </c>
      <c r="T178" s="108">
        <v>0</v>
      </c>
      <c r="U178" s="108" t="s">
        <v>11</v>
      </c>
      <c r="V178" s="108" t="s">
        <v>12</v>
      </c>
      <c r="W178" s="108" t="s">
        <v>354</v>
      </c>
      <c r="X178" s="108" t="s">
        <v>354</v>
      </c>
      <c r="Y178" s="108" t="str">
        <f>VLOOKUP(A178,'List of economies'!$F$7:$I$220,4,FALSE)</f>
        <v>East Asia &amp; Pacific</v>
      </c>
      <c r="Z178" s="148">
        <v>605881288.96023285</v>
      </c>
      <c r="AA178" s="149">
        <f t="shared" si="26"/>
        <v>-7.5714880825744754E-3</v>
      </c>
      <c r="AB178" s="149">
        <f t="shared" si="26"/>
        <v>1.1724152759378124</v>
      </c>
      <c r="AC178" s="149">
        <f t="shared" si="26"/>
        <v>0</v>
      </c>
      <c r="AD178" s="149">
        <f t="shared" si="19"/>
        <v>7.2527146184654903E-2</v>
      </c>
    </row>
    <row r="179" spans="1:30" x14ac:dyDescent="0.2">
      <c r="A179" s="123" t="s">
        <v>297</v>
      </c>
      <c r="B179" s="123">
        <v>1140</v>
      </c>
      <c r="C179" s="123">
        <f>VLOOKUP(A179,PublicDomesticFinance!$A$4:$F$233,2,FALSE)</f>
        <v>239.34966453687653</v>
      </c>
      <c r="D179" s="123">
        <f>VLOOKUP(A179,PublicInternationalFinance!$A$5:$U$234,16,FALSE)</f>
        <v>0</v>
      </c>
      <c r="E179" s="123">
        <f>VLOOKUP(A179,PrivateDomesticFinance!$A$5:$B$234,2,FALSE)</f>
        <v>0</v>
      </c>
      <c r="F179" s="123">
        <f>VLOOKUP(A179,PrivateInternationalFinance!$A$5:$G$234,2,FALSE)</f>
        <v>337.77062924634799</v>
      </c>
      <c r="G179" s="123">
        <f>SUM(C179:F179)</f>
        <v>577.1202937832245</v>
      </c>
      <c r="H179" s="123"/>
      <c r="I179" s="123" t="str">
        <f t="shared" si="20"/>
        <v>Sub-Saharan Africa</v>
      </c>
      <c r="J179" s="123" t="str">
        <f t="shared" si="21"/>
        <v>Lower middle income</v>
      </c>
      <c r="K179" s="123" t="s">
        <v>180</v>
      </c>
      <c r="L179" s="123" t="str">
        <f t="shared" si="22"/>
        <v/>
      </c>
      <c r="M179" s="123" t="str">
        <f t="shared" si="23"/>
        <v/>
      </c>
      <c r="N179" s="123" t="str">
        <f t="shared" si="24"/>
        <v/>
      </c>
      <c r="O179" s="123" t="s">
        <v>366</v>
      </c>
      <c r="P179" s="123"/>
      <c r="Q179" s="123" t="str">
        <f t="shared" si="25"/>
        <v/>
      </c>
      <c r="S179" s="108" t="s">
        <v>163</v>
      </c>
      <c r="T179" s="108" t="s">
        <v>180</v>
      </c>
      <c r="U179" s="108" t="s">
        <v>354</v>
      </c>
      <c r="V179" s="108" t="s">
        <v>354</v>
      </c>
      <c r="W179" s="108" t="s">
        <v>354</v>
      </c>
      <c r="X179" s="108" t="s">
        <v>354</v>
      </c>
      <c r="Y179" s="108" t="str">
        <f>VLOOKUP(A179,'List of economies'!$F$7:$I$220,4,FALSE)</f>
        <v>Sub-Saharan Africa</v>
      </c>
      <c r="Z179" s="148">
        <v>17355913133.847401</v>
      </c>
      <c r="AA179" s="149">
        <f t="shared" si="26"/>
        <v>1.3790669651952695E-2</v>
      </c>
      <c r="AB179" s="149">
        <f t="shared" si="26"/>
        <v>0</v>
      </c>
      <c r="AC179" s="149">
        <f t="shared" si="26"/>
        <v>0</v>
      </c>
      <c r="AD179" s="149">
        <f t="shared" si="19"/>
        <v>1.9461415060186588E-2</v>
      </c>
    </row>
    <row r="180" spans="1:30" x14ac:dyDescent="0.2">
      <c r="A180" s="123" t="s">
        <v>211</v>
      </c>
      <c r="B180" s="123">
        <v>1030</v>
      </c>
      <c r="C180" s="123">
        <f>VLOOKUP(A180,PublicDomesticFinance!$A$4:$F$233,2,FALSE)</f>
        <v>577.61648684566012</v>
      </c>
      <c r="D180" s="123">
        <f>VLOOKUP(A180,PublicInternationalFinance!$A$5:$U$234,16,FALSE)</f>
        <v>2605.4216659572439</v>
      </c>
      <c r="E180" s="123">
        <f>VLOOKUP(A180,PrivateDomesticFinance!$A$5:$B$234,2,FALSE)</f>
        <v>1574.7605040969606</v>
      </c>
      <c r="F180" s="123">
        <f>VLOOKUP(A180,PrivateInternationalFinance!$A$5:$G$234,2,FALSE)</f>
        <v>236.77791364815027</v>
      </c>
      <c r="G180" s="123">
        <f t="shared" ref="G180:G217" si="28">SUM(C180:F180)</f>
        <v>4994.5765705480144</v>
      </c>
      <c r="H180" s="123"/>
      <c r="I180" s="123" t="str">
        <f t="shared" si="20"/>
        <v>Sub-Saharan Africa</v>
      </c>
      <c r="J180" s="123" t="str">
        <f t="shared" si="21"/>
        <v>Lower middle income</v>
      </c>
      <c r="K180" s="123" t="s">
        <v>180</v>
      </c>
      <c r="L180" s="123" t="str">
        <f t="shared" si="22"/>
        <v>LDC</v>
      </c>
      <c r="M180" s="123" t="str">
        <f t="shared" si="23"/>
        <v/>
      </c>
      <c r="N180" s="123" t="str">
        <f t="shared" si="24"/>
        <v/>
      </c>
      <c r="O180" s="123"/>
      <c r="P180" s="123"/>
      <c r="Q180" s="123" t="str">
        <f t="shared" si="25"/>
        <v/>
      </c>
      <c r="S180" s="108" t="s">
        <v>163</v>
      </c>
      <c r="T180" s="108" t="s">
        <v>180</v>
      </c>
      <c r="U180" s="108" t="s">
        <v>11</v>
      </c>
      <c r="V180" s="108" t="s">
        <v>354</v>
      </c>
      <c r="W180" s="108" t="s">
        <v>354</v>
      </c>
      <c r="X180" s="108" t="s">
        <v>354</v>
      </c>
      <c r="Y180" s="108" t="str">
        <f>VLOOKUP(A180,'List of economies'!$F$7:$I$220,4,FALSE)</f>
        <v>Sub-Saharan Africa</v>
      </c>
      <c r="Z180" s="148">
        <v>10580263386.716452</v>
      </c>
      <c r="AA180" s="149">
        <f t="shared" si="26"/>
        <v>5.4593771982166257E-2</v>
      </c>
      <c r="AB180" s="149">
        <f t="shared" si="26"/>
        <v>0.24625300625581378</v>
      </c>
      <c r="AC180" s="149">
        <f t="shared" si="26"/>
        <v>0.14883944251086192</v>
      </c>
      <c r="AD180" s="149">
        <f t="shared" si="19"/>
        <v>2.2379207869761122E-2</v>
      </c>
    </row>
    <row r="181" spans="1:30" x14ac:dyDescent="0.2">
      <c r="A181" s="123" t="s">
        <v>349</v>
      </c>
      <c r="B181" s="123">
        <v>1110</v>
      </c>
      <c r="C181" s="123">
        <f>VLOOKUP(A181,PublicDomesticFinance!$A$4:$F$233,2,FALSE)</f>
        <v>-43.289763818665449</v>
      </c>
      <c r="D181" s="123">
        <f>VLOOKUP(A181,PublicInternationalFinance!$A$5:$U$234,16,FALSE)</f>
        <v>972.16858464564768</v>
      </c>
      <c r="E181" s="123">
        <f>VLOOKUP(A181,PrivateDomesticFinance!$A$5:$B$234,2,FALSE)</f>
        <v>0</v>
      </c>
      <c r="F181" s="123">
        <f>VLOOKUP(A181,PrivateInternationalFinance!$A$5:$G$234,2,FALSE)</f>
        <v>725.56020143055741</v>
      </c>
      <c r="G181" s="123">
        <f t="shared" si="28"/>
        <v>1654.4390222575398</v>
      </c>
      <c r="H181" s="123"/>
      <c r="I181" s="123" t="str">
        <f t="shared" si="20"/>
        <v>Middle East &amp; North Africa</v>
      </c>
      <c r="J181" s="123" t="str">
        <f t="shared" si="21"/>
        <v>Lower middle income</v>
      </c>
      <c r="K181" s="123"/>
      <c r="L181" s="123" t="str">
        <f t="shared" si="22"/>
        <v>LDC</v>
      </c>
      <c r="M181" s="123" t="str">
        <f t="shared" si="23"/>
        <v/>
      </c>
      <c r="N181" s="123" t="str">
        <f t="shared" si="24"/>
        <v/>
      </c>
      <c r="O181" s="123" t="s">
        <v>366</v>
      </c>
      <c r="P181" s="123"/>
      <c r="Q181" s="123" t="str">
        <f t="shared" si="25"/>
        <v/>
      </c>
      <c r="S181" s="108" t="s">
        <v>163</v>
      </c>
      <c r="T181" s="108">
        <v>0</v>
      </c>
      <c r="U181" s="108" t="s">
        <v>11</v>
      </c>
      <c r="V181" s="108" t="s">
        <v>354</v>
      </c>
      <c r="W181" s="108" t="s">
        <v>354</v>
      </c>
      <c r="X181" s="108" t="s">
        <v>354</v>
      </c>
      <c r="Y181" s="108" t="str">
        <f>VLOOKUP(A181,'List of economies'!$F$7:$I$220,4,FALSE)</f>
        <v>Middle East &amp; North Africa</v>
      </c>
      <c r="Z181" s="148">
        <v>18540019012.942242</v>
      </c>
      <c r="AA181" s="149">
        <f t="shared" si="26"/>
        <v>-2.3349363227969798E-3</v>
      </c>
      <c r="AB181" s="149">
        <f t="shared" si="26"/>
        <v>5.2436223715143192E-2</v>
      </c>
      <c r="AC181" s="149">
        <f t="shared" si="26"/>
        <v>0</v>
      </c>
      <c r="AD181" s="149">
        <f t="shared" si="19"/>
        <v>3.9134814312976982E-2</v>
      </c>
    </row>
    <row r="182" spans="1:30" x14ac:dyDescent="0.2">
      <c r="A182" s="123" t="s">
        <v>212</v>
      </c>
      <c r="B182" s="123">
        <v>0</v>
      </c>
      <c r="C182" s="123">
        <f>VLOOKUP(A182,PublicDomesticFinance!$A$4:$F$233,2,FALSE)</f>
        <v>0</v>
      </c>
      <c r="D182" s="123">
        <f>VLOOKUP(A182,PublicInternationalFinance!$A$5:$U$234,16,FALSE)</f>
        <v>0</v>
      </c>
      <c r="E182" s="123">
        <f>VLOOKUP(A182,PrivateDomesticFinance!$A$5:$B$234,2,FALSE)</f>
        <v>0</v>
      </c>
      <c r="F182" s="123">
        <f>VLOOKUP(A182,PrivateInternationalFinance!$A$5:$G$234,2,FALSE)</f>
        <v>0</v>
      </c>
      <c r="G182" s="123">
        <f t="shared" si="28"/>
        <v>0</v>
      </c>
      <c r="H182" s="123"/>
      <c r="I182" s="123" t="str">
        <f t="shared" si="20"/>
        <v>East Asia &amp; Pacific</v>
      </c>
      <c r="J182" s="123" t="str">
        <f t="shared" si="21"/>
        <v>Low income</v>
      </c>
      <c r="K182" s="123"/>
      <c r="L182" s="123" t="str">
        <f t="shared" si="22"/>
        <v>LDC</v>
      </c>
      <c r="M182" s="123" t="str">
        <f t="shared" si="23"/>
        <v/>
      </c>
      <c r="N182" s="123" t="str">
        <f t="shared" si="24"/>
        <v/>
      </c>
      <c r="O182" s="123" t="s">
        <v>366</v>
      </c>
      <c r="P182" s="123"/>
      <c r="Q182" s="123" t="str">
        <f t="shared" si="25"/>
        <v/>
      </c>
      <c r="S182" s="108" t="s">
        <v>213</v>
      </c>
      <c r="T182" s="108">
        <v>0</v>
      </c>
      <c r="U182" s="108" t="s">
        <v>11</v>
      </c>
      <c r="V182" s="108" t="s">
        <v>354</v>
      </c>
      <c r="W182" s="108" t="s">
        <v>354</v>
      </c>
      <c r="X182" s="108" t="s">
        <v>354</v>
      </c>
      <c r="Y182" s="108" t="str">
        <f>VLOOKUP(A182,'List of economies'!$F$7:$I$220,4,FALSE)</f>
        <v>East Asia &amp; Pacific</v>
      </c>
      <c r="Z182" s="148" t="s">
        <v>354</v>
      </c>
      <c r="AA182" s="149" t="str">
        <f t="shared" si="26"/>
        <v/>
      </c>
      <c r="AB182" s="149" t="str">
        <f t="shared" si="26"/>
        <v/>
      </c>
      <c r="AC182" s="149" t="str">
        <f t="shared" si="26"/>
        <v/>
      </c>
      <c r="AD182" s="149" t="str">
        <f t="shared" si="19"/>
        <v/>
      </c>
    </row>
    <row r="183" spans="1:30" x14ac:dyDescent="0.2">
      <c r="A183" s="123" t="s">
        <v>214</v>
      </c>
      <c r="B183" s="123">
        <v>0</v>
      </c>
      <c r="C183" s="123">
        <f>VLOOKUP(A183,PublicDomesticFinance!$A$4:$F$233,2,FALSE)</f>
        <v>0</v>
      </c>
      <c r="D183" s="123">
        <f>VLOOKUP(A183,PublicInternationalFinance!$A$5:$U$234,16,FALSE)</f>
        <v>0</v>
      </c>
      <c r="E183" s="123">
        <f>VLOOKUP(A183,PrivateDomesticFinance!$A$5:$B$234,2,FALSE)</f>
        <v>0</v>
      </c>
      <c r="F183" s="123">
        <f>VLOOKUP(A183,PrivateInternationalFinance!$A$5:$G$234,2,FALSE)</f>
        <v>0</v>
      </c>
      <c r="G183" s="123">
        <f t="shared" si="28"/>
        <v>0</v>
      </c>
      <c r="H183" s="123"/>
      <c r="I183" s="123" t="str">
        <f t="shared" si="20"/>
        <v>Sub-Saharan Africa</v>
      </c>
      <c r="J183" s="123" t="str">
        <f t="shared" si="21"/>
        <v>Low income</v>
      </c>
      <c r="K183" s="123" t="s">
        <v>180</v>
      </c>
      <c r="L183" s="123" t="str">
        <f t="shared" si="22"/>
        <v>LDC</v>
      </c>
      <c r="M183" s="123" t="str">
        <f t="shared" si="23"/>
        <v/>
      </c>
      <c r="N183" s="123" t="str">
        <f t="shared" si="24"/>
        <v/>
      </c>
      <c r="O183" s="123"/>
      <c r="P183" s="123"/>
      <c r="Q183" s="123" t="str">
        <f t="shared" si="25"/>
        <v/>
      </c>
      <c r="S183" s="108" t="s">
        <v>213</v>
      </c>
      <c r="T183" s="108" t="s">
        <v>180</v>
      </c>
      <c r="U183" s="108" t="s">
        <v>11</v>
      </c>
      <c r="V183" s="108" t="s">
        <v>354</v>
      </c>
      <c r="W183" s="108" t="s">
        <v>354</v>
      </c>
      <c r="X183" s="108" t="s">
        <v>354</v>
      </c>
      <c r="Y183" s="108" t="str">
        <f>VLOOKUP(A183,'List of economies'!$F$7:$I$220,4,FALSE)</f>
        <v>Sub-Saharan Africa</v>
      </c>
      <c r="Z183" s="148" t="s">
        <v>354</v>
      </c>
      <c r="AA183" s="149" t="str">
        <f t="shared" si="26"/>
        <v/>
      </c>
      <c r="AB183" s="149" t="str">
        <f t="shared" si="26"/>
        <v/>
      </c>
      <c r="AC183" s="149" t="str">
        <f t="shared" si="26"/>
        <v/>
      </c>
      <c r="AD183" s="149" t="str">
        <f t="shared" si="19"/>
        <v/>
      </c>
    </row>
    <row r="184" spans="1:30" x14ac:dyDescent="0.2">
      <c r="A184" s="123" t="s">
        <v>215</v>
      </c>
      <c r="B184" s="123">
        <v>0</v>
      </c>
      <c r="C184" s="123">
        <f>VLOOKUP(A184,PublicDomesticFinance!$A$4:$F$233,2,FALSE)</f>
        <v>0</v>
      </c>
      <c r="D184" s="123">
        <f>VLOOKUP(A184,PublicInternationalFinance!$A$5:$U$234,16,FALSE)</f>
        <v>0</v>
      </c>
      <c r="E184" s="123">
        <f>VLOOKUP(A184,PrivateDomesticFinance!$A$5:$B$234,2,FALSE)</f>
        <v>0</v>
      </c>
      <c r="F184" s="123">
        <f>VLOOKUP(A184,PrivateInternationalFinance!$A$5:$G$234,2,FALSE)</f>
        <v>0</v>
      </c>
      <c r="G184" s="123">
        <f t="shared" si="28"/>
        <v>0</v>
      </c>
      <c r="H184" s="123"/>
      <c r="I184" s="123" t="str">
        <f t="shared" si="20"/>
        <v>East Asia &amp; Pacific</v>
      </c>
      <c r="J184" s="123" t="str">
        <f t="shared" si="21"/>
        <v>Low income</v>
      </c>
      <c r="K184" s="123"/>
      <c r="L184" s="123" t="str">
        <f t="shared" si="22"/>
        <v/>
      </c>
      <c r="M184" s="123" t="str">
        <f t="shared" si="23"/>
        <v/>
      </c>
      <c r="N184" s="123" t="str">
        <f t="shared" si="24"/>
        <v/>
      </c>
      <c r="O184" s="123"/>
      <c r="P184" s="123"/>
      <c r="Q184" s="123" t="str">
        <f t="shared" si="25"/>
        <v/>
      </c>
      <c r="S184" s="108" t="s">
        <v>213</v>
      </c>
      <c r="T184" s="108">
        <v>0</v>
      </c>
      <c r="U184" s="108" t="s">
        <v>354</v>
      </c>
      <c r="V184" s="108" t="s">
        <v>354</v>
      </c>
      <c r="W184" s="108" t="s">
        <v>354</v>
      </c>
      <c r="X184" s="108" t="s">
        <v>354</v>
      </c>
      <c r="Y184" s="108" t="str">
        <f>VLOOKUP(A184,'List of economies'!$F$7:$I$220,4,FALSE)</f>
        <v>East Asia &amp; Pacific</v>
      </c>
      <c r="Z184" s="148" t="s">
        <v>354</v>
      </c>
      <c r="AA184" s="149" t="str">
        <f t="shared" si="26"/>
        <v/>
      </c>
      <c r="AB184" s="149" t="str">
        <f t="shared" si="26"/>
        <v/>
      </c>
      <c r="AC184" s="149" t="str">
        <f t="shared" si="26"/>
        <v/>
      </c>
      <c r="AD184" s="149" t="str">
        <f t="shared" si="19"/>
        <v/>
      </c>
    </row>
    <row r="185" spans="1:30" x14ac:dyDescent="0.2">
      <c r="A185" s="123" t="s">
        <v>216</v>
      </c>
      <c r="B185" s="123">
        <v>980</v>
      </c>
      <c r="C185" s="123">
        <f>VLOOKUP(A185,PublicDomesticFinance!$A$4:$F$233,2,FALSE)</f>
        <v>143.73365320276301</v>
      </c>
      <c r="D185" s="123">
        <f>VLOOKUP(A185,PublicInternationalFinance!$A$5:$U$234,16,FALSE)</f>
        <v>932.34653115430581</v>
      </c>
      <c r="E185" s="123">
        <f>VLOOKUP(A185,PrivateDomesticFinance!$A$5:$B$234,2,FALSE)</f>
        <v>782.56454778706552</v>
      </c>
      <c r="F185" s="123">
        <f>VLOOKUP(A185,PrivateInternationalFinance!$A$5:$G$234,2,FALSE)</f>
        <v>405.93492818104164</v>
      </c>
      <c r="G185" s="123">
        <f t="shared" si="28"/>
        <v>2264.5796603251761</v>
      </c>
      <c r="H185" s="123"/>
      <c r="I185" s="123" t="str">
        <f t="shared" si="20"/>
        <v>Sub-Saharan Africa</v>
      </c>
      <c r="J185" s="123" t="str">
        <f t="shared" si="21"/>
        <v>Low income</v>
      </c>
      <c r="K185" s="123" t="s">
        <v>180</v>
      </c>
      <c r="L185" s="123" t="str">
        <f t="shared" si="22"/>
        <v>LDC</v>
      </c>
      <c r="M185" s="123" t="str">
        <f t="shared" si="23"/>
        <v/>
      </c>
      <c r="N185" s="123" t="str">
        <f t="shared" si="24"/>
        <v/>
      </c>
      <c r="O185" s="123"/>
      <c r="P185" s="123"/>
      <c r="Q185" s="123" t="str">
        <f t="shared" si="25"/>
        <v/>
      </c>
      <c r="S185" s="108" t="s">
        <v>213</v>
      </c>
      <c r="T185" s="108" t="s">
        <v>180</v>
      </c>
      <c r="U185" s="108" t="s">
        <v>11</v>
      </c>
      <c r="V185" s="108" t="s">
        <v>354</v>
      </c>
      <c r="W185" s="108" t="s">
        <v>354</v>
      </c>
      <c r="X185" s="108" t="s">
        <v>354</v>
      </c>
      <c r="Y185" s="108" t="str">
        <f>VLOOKUP(A185,'List of economies'!$F$7:$I$220,4,FALSE)</f>
        <v>Sub-Saharan Africa</v>
      </c>
      <c r="Z185" s="148">
        <v>2947280393.5678988</v>
      </c>
      <c r="AA185" s="149">
        <f t="shared" si="26"/>
        <v>4.8768231728628611E-2</v>
      </c>
      <c r="AB185" s="149">
        <f t="shared" si="26"/>
        <v>0.31634130678202355</v>
      </c>
      <c r="AC185" s="149">
        <f t="shared" si="26"/>
        <v>0.26552090174213583</v>
      </c>
      <c r="AD185" s="149">
        <f t="shared" si="19"/>
        <v>0.13773203563086434</v>
      </c>
    </row>
    <row r="186" spans="1:30" x14ac:dyDescent="0.2">
      <c r="A186" s="123" t="s">
        <v>217</v>
      </c>
      <c r="B186" s="123">
        <v>900</v>
      </c>
      <c r="C186" s="123">
        <f>VLOOKUP(A186,PublicDomesticFinance!$A$4:$F$233,2,FALSE)</f>
        <v>609.43698434925204</v>
      </c>
      <c r="D186" s="123">
        <f>VLOOKUP(A186,PublicInternationalFinance!$A$5:$U$234,16,FALSE)</f>
        <v>895.98882124079125</v>
      </c>
      <c r="E186" s="123">
        <f>VLOOKUP(A186,PrivateDomesticFinance!$A$5:$B$234,2,FALSE)</f>
        <v>18.972379009910412</v>
      </c>
      <c r="F186" s="123">
        <f>VLOOKUP(A186,PrivateInternationalFinance!$A$5:$G$234,2,FALSE)</f>
        <v>2090.486653264933</v>
      </c>
      <c r="G186" s="123">
        <f t="shared" si="28"/>
        <v>3614.8848378648863</v>
      </c>
      <c r="H186" s="123"/>
      <c r="I186" s="123" t="str">
        <f t="shared" si="20"/>
        <v>Europe &amp; Central Asia</v>
      </c>
      <c r="J186" s="123" t="str">
        <f t="shared" si="21"/>
        <v>Low income</v>
      </c>
      <c r="K186" s="123"/>
      <c r="L186" s="123" t="str">
        <f t="shared" si="22"/>
        <v/>
      </c>
      <c r="M186" s="123" t="str">
        <f t="shared" si="23"/>
        <v/>
      </c>
      <c r="N186" s="123" t="str">
        <f t="shared" si="24"/>
        <v>LLDC</v>
      </c>
      <c r="O186" s="123"/>
      <c r="P186" s="123"/>
      <c r="Q186" s="123" t="str">
        <f t="shared" si="25"/>
        <v/>
      </c>
      <c r="S186" s="108" t="s">
        <v>213</v>
      </c>
      <c r="T186" s="108">
        <v>0</v>
      </c>
      <c r="U186" s="108" t="s">
        <v>354</v>
      </c>
      <c r="V186" s="108" t="s">
        <v>354</v>
      </c>
      <c r="W186" s="108" t="s">
        <v>13</v>
      </c>
      <c r="X186" s="108" t="s">
        <v>354</v>
      </c>
      <c r="Y186" s="108" t="str">
        <f>VLOOKUP(A186,'List of economies'!$F$7:$I$220,4,FALSE)</f>
        <v>Europe &amp; Central Asia</v>
      </c>
      <c r="Z186" s="148">
        <v>3237819005.0386443</v>
      </c>
      <c r="AA186" s="149">
        <f t="shared" si="26"/>
        <v>0.18822453738175465</v>
      </c>
      <c r="AB186" s="149">
        <f t="shared" si="26"/>
        <v>0.2767260368311098</v>
      </c>
      <c r="AC186" s="149">
        <f t="shared" si="26"/>
        <v>5.8596169150857066E-3</v>
      </c>
      <c r="AD186" s="149">
        <f t="shared" si="19"/>
        <v>0.64564654479195716</v>
      </c>
    </row>
    <row r="187" spans="1:30" x14ac:dyDescent="0.2">
      <c r="A187" s="123" t="s">
        <v>218</v>
      </c>
      <c r="B187" s="123">
        <v>780</v>
      </c>
      <c r="C187" s="123">
        <f>VLOOKUP(A187,PublicDomesticFinance!$A$4:$F$233,2,FALSE)</f>
        <v>87.719971141343748</v>
      </c>
      <c r="D187" s="123">
        <f>VLOOKUP(A187,PublicInternationalFinance!$A$5:$U$234,16,FALSE)</f>
        <v>604.37066361622351</v>
      </c>
      <c r="E187" s="123">
        <f>VLOOKUP(A187,PrivateDomesticFinance!$A$5:$B$234,2,FALSE)</f>
        <v>58.992468363824848</v>
      </c>
      <c r="F187" s="123">
        <f>VLOOKUP(A187,PrivateInternationalFinance!$A$5:$G$234,2,FALSE)</f>
        <v>3013.1466284511853</v>
      </c>
      <c r="G187" s="123">
        <f t="shared" si="28"/>
        <v>3764.2297315725773</v>
      </c>
      <c r="H187" s="123"/>
      <c r="I187" s="123" t="str">
        <f t="shared" si="20"/>
        <v>Europe &amp; Central Asia</v>
      </c>
      <c r="J187" s="123" t="str">
        <f t="shared" si="21"/>
        <v>Low income</v>
      </c>
      <c r="K187" s="123"/>
      <c r="L187" s="123" t="str">
        <f t="shared" si="22"/>
        <v/>
      </c>
      <c r="M187" s="123" t="str">
        <f t="shared" si="23"/>
        <v/>
      </c>
      <c r="N187" s="123" t="str">
        <f t="shared" si="24"/>
        <v>LLDC</v>
      </c>
      <c r="O187" s="123"/>
      <c r="P187" s="123"/>
      <c r="Q187" s="123" t="str">
        <f t="shared" si="25"/>
        <v/>
      </c>
      <c r="S187" s="108" t="s">
        <v>213</v>
      </c>
      <c r="T187" s="108">
        <v>0</v>
      </c>
      <c r="U187" s="108" t="s">
        <v>354</v>
      </c>
      <c r="V187" s="108" t="s">
        <v>354</v>
      </c>
      <c r="W187" s="108" t="s">
        <v>13</v>
      </c>
      <c r="X187" s="108" t="s">
        <v>354</v>
      </c>
      <c r="Y187" s="108" t="str">
        <f>VLOOKUP(A187,'List of economies'!$F$7:$I$220,4,FALSE)</f>
        <v>Europe &amp; Central Asia</v>
      </c>
      <c r="Z187" s="148">
        <v>3416827724.589375</v>
      </c>
      <c r="AA187" s="149">
        <f t="shared" si="26"/>
        <v>2.5672927701347801E-2</v>
      </c>
      <c r="AB187" s="149">
        <f t="shared" si="26"/>
        <v>0.1768806367575512</v>
      </c>
      <c r="AC187" s="149">
        <f t="shared" si="26"/>
        <v>1.7265274435489544E-2</v>
      </c>
      <c r="AD187" s="149">
        <f t="shared" si="19"/>
        <v>0.88185500450225274</v>
      </c>
    </row>
    <row r="188" spans="1:30" x14ac:dyDescent="0.2">
      <c r="A188" s="123" t="s">
        <v>219</v>
      </c>
      <c r="B188" s="123">
        <v>800</v>
      </c>
      <c r="C188" s="123">
        <f>VLOOKUP(A188,PublicDomesticFinance!$A$4:$F$233,2,FALSE)</f>
        <v>1194.0914842805607</v>
      </c>
      <c r="D188" s="123">
        <f>VLOOKUP(A188,PublicInternationalFinance!$A$5:$U$234,16,FALSE)</f>
        <v>1866.8076487008968</v>
      </c>
      <c r="E188" s="123">
        <f>VLOOKUP(A188,PrivateDomesticFinance!$A$5:$B$234,2,FALSE)</f>
        <v>399.00025076950828</v>
      </c>
      <c r="F188" s="123">
        <f>VLOOKUP(A188,PrivateInternationalFinance!$A$5:$G$234,2,FALSE)</f>
        <v>709.88991368619486</v>
      </c>
      <c r="G188" s="123">
        <f t="shared" si="28"/>
        <v>4169.7892974371607</v>
      </c>
      <c r="H188" s="123"/>
      <c r="I188" s="123" t="str">
        <f t="shared" si="20"/>
        <v>East Asia &amp; Pacific</v>
      </c>
      <c r="J188" s="123" t="str">
        <f t="shared" si="21"/>
        <v>Low income</v>
      </c>
      <c r="K188" s="123"/>
      <c r="L188" s="123" t="str">
        <f t="shared" si="22"/>
        <v>LDC</v>
      </c>
      <c r="M188" s="123" t="str">
        <f t="shared" si="23"/>
        <v/>
      </c>
      <c r="N188" s="123" t="str">
        <f t="shared" si="24"/>
        <v/>
      </c>
      <c r="O188" s="123"/>
      <c r="P188" s="123"/>
      <c r="Q188" s="123" t="str">
        <f t="shared" si="25"/>
        <v/>
      </c>
      <c r="S188" s="108" t="s">
        <v>213</v>
      </c>
      <c r="T188" s="108">
        <v>0</v>
      </c>
      <c r="U188" s="108" t="s">
        <v>11</v>
      </c>
      <c r="V188" s="108" t="s">
        <v>354</v>
      </c>
      <c r="W188" s="108" t="s">
        <v>354</v>
      </c>
      <c r="X188" s="108" t="s">
        <v>354</v>
      </c>
      <c r="Y188" s="108" t="str">
        <f>VLOOKUP(A188,'List of economies'!$F$7:$I$220,4,FALSE)</f>
        <v>East Asia &amp; Pacific</v>
      </c>
      <c r="Z188" s="148">
        <v>9307768894.6910706</v>
      </c>
      <c r="AA188" s="149">
        <f t="shared" si="26"/>
        <v>0.12828976501142417</v>
      </c>
      <c r="AB188" s="149">
        <f t="shared" si="26"/>
        <v>0.20056446070182074</v>
      </c>
      <c r="AC188" s="149">
        <f t="shared" si="26"/>
        <v>4.2867442808672281E-2</v>
      </c>
      <c r="AD188" s="149">
        <f t="shared" si="19"/>
        <v>7.6268536715721341E-2</v>
      </c>
    </row>
    <row r="189" spans="1:30" x14ac:dyDescent="0.2">
      <c r="A189" s="123" t="s">
        <v>220</v>
      </c>
      <c r="B189" s="123">
        <v>810</v>
      </c>
      <c r="C189" s="123">
        <f>VLOOKUP(A189,PublicDomesticFinance!$A$4:$F$233,2,FALSE)</f>
        <v>5305.4669463942728</v>
      </c>
      <c r="D189" s="123">
        <f>VLOOKUP(A189,PublicInternationalFinance!$A$5:$U$234,16,FALSE)</f>
        <v>6379.0791030804648</v>
      </c>
      <c r="E189" s="123">
        <f>VLOOKUP(A189,PrivateDomesticFinance!$A$5:$B$234,2,FALSE)</f>
        <v>0</v>
      </c>
      <c r="F189" s="123">
        <f>VLOOKUP(A189,PrivateInternationalFinance!$A$5:$G$234,2,FALSE)</f>
        <v>1201.905966904083</v>
      </c>
      <c r="G189" s="123">
        <f t="shared" si="28"/>
        <v>12886.452016378822</v>
      </c>
      <c r="H189" s="123"/>
      <c r="I189" s="123" t="str">
        <f t="shared" si="20"/>
        <v>Sub-Saharan Africa</v>
      </c>
      <c r="J189" s="123" t="str">
        <f t="shared" si="21"/>
        <v>Low income</v>
      </c>
      <c r="K189" s="123"/>
      <c r="L189" s="123" t="str">
        <f t="shared" si="22"/>
        <v/>
      </c>
      <c r="M189" s="123" t="str">
        <f t="shared" si="23"/>
        <v/>
      </c>
      <c r="N189" s="123" t="str">
        <f t="shared" si="24"/>
        <v/>
      </c>
      <c r="O189" s="123"/>
      <c r="P189" s="123"/>
      <c r="Q189" s="123" t="str">
        <f t="shared" si="25"/>
        <v/>
      </c>
      <c r="S189" s="108" t="s">
        <v>213</v>
      </c>
      <c r="T189" s="108">
        <v>0</v>
      </c>
      <c r="U189" s="108" t="s">
        <v>354</v>
      </c>
      <c r="V189" s="108" t="s">
        <v>354</v>
      </c>
      <c r="W189" s="108" t="s">
        <v>354</v>
      </c>
      <c r="X189" s="108" t="s">
        <v>354</v>
      </c>
      <c r="Y189" s="108" t="str">
        <f>VLOOKUP(A189,'List of economies'!$F$7:$I$220,4,FALSE)</f>
        <v>Sub-Saharan Africa</v>
      </c>
      <c r="Z189" s="148">
        <v>24545864807.326374</v>
      </c>
      <c r="AA189" s="149">
        <f t="shared" si="26"/>
        <v>0.21614504064288309</v>
      </c>
      <c r="AB189" s="149">
        <f t="shared" si="26"/>
        <v>0.25988406410420939</v>
      </c>
      <c r="AC189" s="149">
        <f t="shared" si="26"/>
        <v>0</v>
      </c>
      <c r="AD189" s="149">
        <f t="shared" si="19"/>
        <v>4.8965720961085951E-2</v>
      </c>
    </row>
    <row r="190" spans="1:30" x14ac:dyDescent="0.2">
      <c r="A190" s="123" t="s">
        <v>221</v>
      </c>
      <c r="B190" s="123">
        <v>770</v>
      </c>
      <c r="C190" s="123">
        <f>VLOOKUP(A190,PublicDomesticFinance!$A$4:$F$233,2,FALSE)</f>
        <v>8663.5587370220255</v>
      </c>
      <c r="D190" s="123">
        <f>VLOOKUP(A190,PublicInternationalFinance!$A$5:$U$234,16,FALSE)</f>
        <v>4245.4433555275727</v>
      </c>
      <c r="E190" s="123">
        <f>VLOOKUP(A190,PrivateDomesticFinance!$A$5:$B$234,2,FALSE)</f>
        <v>16338.062607331251</v>
      </c>
      <c r="F190" s="123">
        <f>VLOOKUP(A190,PrivateInternationalFinance!$A$5:$G$234,2,FALSE)</f>
        <v>12852.446678108521</v>
      </c>
      <c r="G190" s="123">
        <f t="shared" si="28"/>
        <v>42099.511377989373</v>
      </c>
      <c r="H190" s="123"/>
      <c r="I190" s="123" t="str">
        <f t="shared" si="20"/>
        <v>South Asia</v>
      </c>
      <c r="J190" s="123" t="str">
        <f t="shared" si="21"/>
        <v>Low income</v>
      </c>
      <c r="K190" s="123"/>
      <c r="L190" s="123" t="str">
        <f t="shared" si="22"/>
        <v>LDC</v>
      </c>
      <c r="M190" s="123" t="str">
        <f t="shared" si="23"/>
        <v/>
      </c>
      <c r="N190" s="123" t="str">
        <f t="shared" si="24"/>
        <v/>
      </c>
      <c r="O190" s="123"/>
      <c r="P190" s="123"/>
      <c r="Q190" s="123" t="str">
        <f t="shared" si="25"/>
        <v/>
      </c>
      <c r="S190" s="108" t="s">
        <v>213</v>
      </c>
      <c r="T190" s="108">
        <v>0</v>
      </c>
      <c r="U190" s="108" t="s">
        <v>11</v>
      </c>
      <c r="V190" s="108" t="s">
        <v>354</v>
      </c>
      <c r="W190" s="108" t="s">
        <v>354</v>
      </c>
      <c r="X190" s="108" t="s">
        <v>354</v>
      </c>
      <c r="Y190" s="108" t="str">
        <f>VLOOKUP(A190,'List of economies'!$F$7:$I$220,4,FALSE)</f>
        <v>South Asia</v>
      </c>
      <c r="Z190" s="148">
        <v>86936936295.74585</v>
      </c>
      <c r="AA190" s="149">
        <f t="shared" si="26"/>
        <v>9.9653370663419227E-2</v>
      </c>
      <c r="AB190" s="149">
        <f t="shared" si="26"/>
        <v>4.8833597506648257E-2</v>
      </c>
      <c r="AC190" s="149">
        <f t="shared" si="26"/>
        <v>0.18793004795742652</v>
      </c>
      <c r="AD190" s="149">
        <f t="shared" si="19"/>
        <v>0.14783643438257946</v>
      </c>
    </row>
    <row r="191" spans="1:30" x14ac:dyDescent="0.2">
      <c r="A191" s="123" t="s">
        <v>222</v>
      </c>
      <c r="B191" s="123">
        <v>720</v>
      </c>
      <c r="C191" s="123">
        <f>VLOOKUP(A191,PublicDomesticFinance!$A$4:$F$233,2,FALSE)</f>
        <v>915.80659644882292</v>
      </c>
      <c r="D191" s="123">
        <f>VLOOKUP(A191,PublicInternationalFinance!$A$5:$U$234,16,FALSE)</f>
        <v>1709.6871106322114</v>
      </c>
      <c r="E191" s="123">
        <f>VLOOKUP(A191,PrivateDomesticFinance!$A$5:$B$234,2,FALSE)</f>
        <v>0</v>
      </c>
      <c r="F191" s="123">
        <f>VLOOKUP(A191,PrivateInternationalFinance!$A$5:$G$234,2,FALSE)</f>
        <v>245.85576675294467</v>
      </c>
      <c r="G191" s="123">
        <f t="shared" si="28"/>
        <v>2871.3494738339791</v>
      </c>
      <c r="H191" s="123"/>
      <c r="I191" s="123" t="str">
        <f t="shared" si="20"/>
        <v>Sub-Saharan Africa</v>
      </c>
      <c r="J191" s="123" t="str">
        <f t="shared" si="21"/>
        <v>Low income</v>
      </c>
      <c r="K191" s="123" t="s">
        <v>180</v>
      </c>
      <c r="L191" s="123" t="str">
        <f t="shared" si="22"/>
        <v>LDC</v>
      </c>
      <c r="M191" s="123" t="str">
        <f t="shared" si="23"/>
        <v/>
      </c>
      <c r="N191" s="123" t="str">
        <f t="shared" si="24"/>
        <v/>
      </c>
      <c r="O191" s="123"/>
      <c r="P191" s="123"/>
      <c r="Q191" s="123" t="str">
        <f t="shared" si="25"/>
        <v/>
      </c>
      <c r="S191" s="108" t="s">
        <v>213</v>
      </c>
      <c r="T191" s="108" t="s">
        <v>180</v>
      </c>
      <c r="U191" s="108" t="s">
        <v>11</v>
      </c>
      <c r="V191" s="108" t="s">
        <v>354</v>
      </c>
      <c r="W191" s="108" t="s">
        <v>354</v>
      </c>
      <c r="X191" s="108" t="s">
        <v>354</v>
      </c>
      <c r="Y191" s="108" t="str">
        <f>VLOOKUP(A191,'List of economies'!$F$7:$I$220,4,FALSE)</f>
        <v>Sub-Saharan Africa</v>
      </c>
      <c r="Z191" s="148">
        <v>5415496713.0313644</v>
      </c>
      <c r="AA191" s="149">
        <f t="shared" si="26"/>
        <v>0.16910851302801244</v>
      </c>
      <c r="AB191" s="149">
        <f t="shared" si="26"/>
        <v>0.31570273258927001</v>
      </c>
      <c r="AC191" s="149">
        <f t="shared" si="26"/>
        <v>0</v>
      </c>
      <c r="AD191" s="149">
        <f t="shared" si="19"/>
        <v>4.5398562639940201E-2</v>
      </c>
    </row>
    <row r="192" spans="1:30" x14ac:dyDescent="0.2">
      <c r="A192" s="123" t="s">
        <v>223</v>
      </c>
      <c r="B192" s="123">
        <v>830</v>
      </c>
      <c r="C192" s="123">
        <f>VLOOKUP(A192,PublicDomesticFinance!$A$4:$F$233,2,FALSE)</f>
        <v>-1.5318355929173395</v>
      </c>
      <c r="D192" s="123">
        <f>VLOOKUP(A192,PublicInternationalFinance!$A$5:$U$234,16,FALSE)</f>
        <v>128.19955601249049</v>
      </c>
      <c r="E192" s="123">
        <f>VLOOKUP(A192,PrivateDomesticFinance!$A$5:$B$234,2,FALSE)</f>
        <v>0</v>
      </c>
      <c r="F192" s="123">
        <f>VLOOKUP(A192,PrivateInternationalFinance!$A$5:$G$234,2,FALSE)</f>
        <v>15.974374898262077</v>
      </c>
      <c r="G192" s="123">
        <f t="shared" si="28"/>
        <v>142.64209531783521</v>
      </c>
      <c r="H192" s="123"/>
      <c r="I192" s="123" t="str">
        <f t="shared" si="20"/>
        <v>Sub-Saharan Africa</v>
      </c>
      <c r="J192" s="123" t="str">
        <f t="shared" si="21"/>
        <v>Low income</v>
      </c>
      <c r="K192" s="123" t="s">
        <v>180</v>
      </c>
      <c r="L192" s="123" t="str">
        <f t="shared" si="22"/>
        <v>LDC</v>
      </c>
      <c r="M192" s="123" t="str">
        <f t="shared" si="23"/>
        <v>SIDS</v>
      </c>
      <c r="N192" s="123" t="str">
        <f t="shared" si="24"/>
        <v/>
      </c>
      <c r="O192" s="123"/>
      <c r="P192" s="123"/>
      <c r="Q192" s="123" t="str">
        <f t="shared" si="25"/>
        <v/>
      </c>
      <c r="S192" s="108" t="s">
        <v>213</v>
      </c>
      <c r="T192" s="108" t="s">
        <v>180</v>
      </c>
      <c r="U192" s="108" t="s">
        <v>11</v>
      </c>
      <c r="V192" s="108" t="s">
        <v>12</v>
      </c>
      <c r="W192" s="108" t="s">
        <v>354</v>
      </c>
      <c r="X192" s="108" t="s">
        <v>354</v>
      </c>
      <c r="Y192" s="108" t="str">
        <f>VLOOKUP(A192,'List of economies'!$F$7:$I$220,4,FALSE)</f>
        <v>Sub-Saharan Africa</v>
      </c>
      <c r="Z192" s="148">
        <v>422308321.07209951</v>
      </c>
      <c r="AA192" s="149">
        <f t="shared" si="26"/>
        <v>-3.6272919961144062E-3</v>
      </c>
      <c r="AB192" s="149">
        <f t="shared" si="26"/>
        <v>0.30356862419152603</v>
      </c>
      <c r="AC192" s="149">
        <f t="shared" si="26"/>
        <v>0</v>
      </c>
      <c r="AD192" s="149">
        <f t="shared" si="19"/>
        <v>3.7826332329205556E-2</v>
      </c>
    </row>
    <row r="193" spans="1:30" x14ac:dyDescent="0.2">
      <c r="A193" s="123" t="s">
        <v>224</v>
      </c>
      <c r="B193" s="123">
        <v>730</v>
      </c>
      <c r="C193" s="123">
        <f>VLOOKUP(A193,PublicDomesticFinance!$A$4:$F$233,2,FALSE)</f>
        <v>1.5974533043459342</v>
      </c>
      <c r="D193" s="123">
        <f>VLOOKUP(A193,PublicInternationalFinance!$A$5:$U$234,16,FALSE)</f>
        <v>1133.4912695170551</v>
      </c>
      <c r="E193" s="123">
        <f>VLOOKUP(A193,PrivateDomesticFinance!$A$5:$B$234,2,FALSE)</f>
        <v>0</v>
      </c>
      <c r="F193" s="123">
        <f>VLOOKUP(A193,PrivateInternationalFinance!$A$5:$G$234,2,FALSE)</f>
        <v>195.54854276411348</v>
      </c>
      <c r="G193" s="123">
        <f t="shared" si="28"/>
        <v>1330.6372655855146</v>
      </c>
      <c r="H193" s="123"/>
      <c r="I193" s="123" t="str">
        <f t="shared" si="20"/>
        <v>Sub-Saharan Africa</v>
      </c>
      <c r="J193" s="123" t="str">
        <f t="shared" si="21"/>
        <v>Low income</v>
      </c>
      <c r="K193" s="123" t="s">
        <v>180</v>
      </c>
      <c r="L193" s="123" t="str">
        <f t="shared" si="22"/>
        <v>LDC</v>
      </c>
      <c r="M193" s="123" t="str">
        <f t="shared" si="23"/>
        <v/>
      </c>
      <c r="N193" s="123" t="str">
        <f t="shared" si="24"/>
        <v>LLDC</v>
      </c>
      <c r="O193" s="123"/>
      <c r="P193" s="123"/>
      <c r="Q193" s="123" t="str">
        <f t="shared" si="25"/>
        <v/>
      </c>
      <c r="S193" s="108" t="s">
        <v>213</v>
      </c>
      <c r="T193" s="108" t="s">
        <v>180</v>
      </c>
      <c r="U193" s="108" t="s">
        <v>11</v>
      </c>
      <c r="V193" s="108" t="s">
        <v>354</v>
      </c>
      <c r="W193" s="108" t="s">
        <v>13</v>
      </c>
      <c r="X193" s="108" t="s">
        <v>354</v>
      </c>
      <c r="Y193" s="108" t="str">
        <f>VLOOKUP(A193,'List of economies'!$F$7:$I$220,4,FALSE)</f>
        <v>Sub-Saharan Africa</v>
      </c>
      <c r="Z193" s="148">
        <v>8432153494.9994383</v>
      </c>
      <c r="AA193" s="149">
        <f t="shared" si="26"/>
        <v>1.8944784452670126E-4</v>
      </c>
      <c r="AB193" s="149">
        <f t="shared" si="26"/>
        <v>0.13442488566998395</v>
      </c>
      <c r="AC193" s="149">
        <f t="shared" si="26"/>
        <v>0</v>
      </c>
      <c r="AD193" s="149">
        <f t="shared" si="19"/>
        <v>2.3190818677587002E-2</v>
      </c>
    </row>
    <row r="194" spans="1:30" x14ac:dyDescent="0.2">
      <c r="A194" s="123" t="s">
        <v>225</v>
      </c>
      <c r="B194" s="123">
        <v>700</v>
      </c>
      <c r="C194" s="123">
        <f>VLOOKUP(A194,PublicDomesticFinance!$A$4:$F$233,2,FALSE)</f>
        <v>209.44869180244208</v>
      </c>
      <c r="D194" s="123">
        <f>VLOOKUP(A194,PublicInternationalFinance!$A$5:$U$234,16,FALSE)</f>
        <v>3477.5572300505037</v>
      </c>
      <c r="E194" s="123">
        <f>VLOOKUP(A194,PrivateDomesticFinance!$A$5:$B$234,2,FALSE)</f>
        <v>0</v>
      </c>
      <c r="F194" s="123">
        <f>VLOOKUP(A194,PrivateInternationalFinance!$A$5:$G$234,2,FALSE)</f>
        <v>1514.6894088203346</v>
      </c>
      <c r="G194" s="123">
        <f t="shared" si="28"/>
        <v>5201.6953306732803</v>
      </c>
      <c r="H194" s="123"/>
      <c r="I194" s="123" t="str">
        <f t="shared" si="20"/>
        <v>Latin America &amp; Caribbean</v>
      </c>
      <c r="J194" s="123" t="str">
        <f t="shared" si="21"/>
        <v>Low income</v>
      </c>
      <c r="K194" s="123" t="s">
        <v>180</v>
      </c>
      <c r="L194" s="123" t="str">
        <f t="shared" si="22"/>
        <v>LDC</v>
      </c>
      <c r="M194" s="123" t="str">
        <f t="shared" si="23"/>
        <v>SIDS</v>
      </c>
      <c r="N194" s="123" t="str">
        <f t="shared" si="24"/>
        <v/>
      </c>
      <c r="O194" s="123" t="s">
        <v>366</v>
      </c>
      <c r="P194" s="123"/>
      <c r="Q194" s="123" t="str">
        <f t="shared" si="25"/>
        <v/>
      </c>
      <c r="S194" s="108" t="s">
        <v>213</v>
      </c>
      <c r="T194" s="108" t="s">
        <v>180</v>
      </c>
      <c r="U194" s="108" t="s">
        <v>11</v>
      </c>
      <c r="V194" s="108" t="s">
        <v>12</v>
      </c>
      <c r="W194" s="108" t="s">
        <v>354</v>
      </c>
      <c r="X194" s="108" t="s">
        <v>354</v>
      </c>
      <c r="Y194" s="108" t="str">
        <f>VLOOKUP(A194,'List of economies'!$F$7:$I$220,4,FALSE)</f>
        <v>Latin America &amp; Caribbean</v>
      </c>
      <c r="Z194" s="148">
        <v>4548497261.5316143</v>
      </c>
      <c r="AA194" s="149">
        <f t="shared" si="26"/>
        <v>4.6047887853825915E-2</v>
      </c>
      <c r="AB194" s="149">
        <f t="shared" si="26"/>
        <v>0.76455080218724958</v>
      </c>
      <c r="AC194" s="149">
        <f t="shared" si="26"/>
        <v>0</v>
      </c>
      <c r="AD194" s="149">
        <f t="shared" si="19"/>
        <v>0.33300875470029273</v>
      </c>
    </row>
    <row r="195" spans="1:30" x14ac:dyDescent="0.2">
      <c r="A195" s="123" t="s">
        <v>226</v>
      </c>
      <c r="B195" s="123">
        <v>590</v>
      </c>
      <c r="C195" s="123">
        <f>VLOOKUP(A195,PublicDomesticFinance!$A$4:$F$233,2,FALSE)</f>
        <v>115.08194615485137</v>
      </c>
      <c r="D195" s="123">
        <f>VLOOKUP(A195,PublicInternationalFinance!$A$5:$U$234,16,FALSE)</f>
        <v>1594.493891605558</v>
      </c>
      <c r="E195" s="123">
        <f>VLOOKUP(A195,PrivateDomesticFinance!$A$5:$B$234,2,FALSE)</f>
        <v>0</v>
      </c>
      <c r="F195" s="123">
        <f>VLOOKUP(A195,PrivateInternationalFinance!$A$5:$G$234,2,FALSE)</f>
        <v>443.56588507293276</v>
      </c>
      <c r="G195" s="123">
        <f t="shared" si="28"/>
        <v>2153.1417228333421</v>
      </c>
      <c r="H195" s="123"/>
      <c r="I195" s="123" t="str">
        <f t="shared" si="20"/>
        <v>Sub-Saharan Africa</v>
      </c>
      <c r="J195" s="123" t="str">
        <f t="shared" si="21"/>
        <v>Low income</v>
      </c>
      <c r="K195" s="123"/>
      <c r="L195" s="123" t="str">
        <f t="shared" si="22"/>
        <v/>
      </c>
      <c r="M195" s="123" t="str">
        <f t="shared" si="23"/>
        <v/>
      </c>
      <c r="N195" s="123" t="str">
        <f t="shared" si="24"/>
        <v>LLDC</v>
      </c>
      <c r="O195" s="123"/>
      <c r="P195" s="123"/>
      <c r="Q195" s="123" t="str">
        <f t="shared" si="25"/>
        <v/>
      </c>
      <c r="S195" s="108" t="s">
        <v>213</v>
      </c>
      <c r="T195" s="108">
        <v>0</v>
      </c>
      <c r="U195" s="108" t="s">
        <v>354</v>
      </c>
      <c r="V195" s="108" t="s">
        <v>354</v>
      </c>
      <c r="W195" s="108" t="s">
        <v>13</v>
      </c>
      <c r="X195" s="108" t="s">
        <v>354</v>
      </c>
      <c r="Y195" s="108" t="str">
        <f>VLOOKUP(A195,'List of economies'!$F$7:$I$220,4,FALSE)</f>
        <v>Sub-Saharan Africa</v>
      </c>
      <c r="Z195" s="148">
        <v>5660574896.4766407</v>
      </c>
      <c r="AA195" s="149">
        <f t="shared" si="26"/>
        <v>2.0330434321517904E-2</v>
      </c>
      <c r="AB195" s="149">
        <f t="shared" si="26"/>
        <v>0.28168409053257687</v>
      </c>
      <c r="AC195" s="149">
        <f t="shared" si="26"/>
        <v>0</v>
      </c>
      <c r="AD195" s="149">
        <f t="shared" si="19"/>
        <v>7.8360571706069151E-2</v>
      </c>
    </row>
    <row r="196" spans="1:30" x14ac:dyDescent="0.2">
      <c r="A196" s="123" t="s">
        <v>227</v>
      </c>
      <c r="B196" s="123">
        <v>670</v>
      </c>
      <c r="C196" s="123">
        <f>VLOOKUP(A196,PublicDomesticFinance!$A$4:$F$233,2,FALSE)</f>
        <v>169.66748587580781</v>
      </c>
      <c r="D196" s="123">
        <f>VLOOKUP(A196,PublicInternationalFinance!$A$5:$U$234,16,FALSE)</f>
        <v>2878.7756874668262</v>
      </c>
      <c r="E196" s="123">
        <f>VLOOKUP(A196,PrivateDomesticFinance!$A$5:$B$234,2,FALSE)</f>
        <v>581.88990357741955</v>
      </c>
      <c r="F196" s="123">
        <f>VLOOKUP(A196,PrivateInternationalFinance!$A$5:$G$234,2,FALSE)</f>
        <v>373.77743512845558</v>
      </c>
      <c r="G196" s="123">
        <f t="shared" si="28"/>
        <v>4004.1105120485095</v>
      </c>
      <c r="H196" s="123"/>
      <c r="I196" s="123" t="str">
        <f t="shared" si="20"/>
        <v>Sub-Saharan Africa</v>
      </c>
      <c r="J196" s="123" t="str">
        <f t="shared" si="21"/>
        <v>Low income</v>
      </c>
      <c r="K196" s="123" t="s">
        <v>180</v>
      </c>
      <c r="L196" s="123" t="str">
        <f t="shared" si="22"/>
        <v>LDC</v>
      </c>
      <c r="M196" s="123" t="str">
        <f t="shared" si="23"/>
        <v/>
      </c>
      <c r="N196" s="123" t="str">
        <f t="shared" si="24"/>
        <v>LLDC</v>
      </c>
      <c r="O196" s="123"/>
      <c r="P196" s="123"/>
      <c r="Q196" s="123" t="str">
        <f t="shared" si="25"/>
        <v/>
      </c>
      <c r="S196" s="108" t="s">
        <v>213</v>
      </c>
      <c r="T196" s="108" t="s">
        <v>180</v>
      </c>
      <c r="U196" s="108" t="s">
        <v>11</v>
      </c>
      <c r="V196" s="108" t="s">
        <v>354</v>
      </c>
      <c r="W196" s="108" t="s">
        <v>13</v>
      </c>
      <c r="X196" s="108" t="s">
        <v>354</v>
      </c>
      <c r="Y196" s="108" t="str">
        <f>VLOOKUP(A196,'List of economies'!$F$7:$I$220,4,FALSE)</f>
        <v>Sub-Saharan Africa</v>
      </c>
      <c r="Z196" s="148">
        <v>7161987873.8626423</v>
      </c>
      <c r="AA196" s="149">
        <f t="shared" si="26"/>
        <v>2.368999904272413E-2</v>
      </c>
      <c r="AB196" s="149">
        <f t="shared" si="26"/>
        <v>0.40195204713663235</v>
      </c>
      <c r="AC196" s="149">
        <f t="shared" si="26"/>
        <v>8.1246982517381938E-2</v>
      </c>
      <c r="AD196" s="149">
        <f t="shared" si="26"/>
        <v>5.2189062828846694E-2</v>
      </c>
    </row>
    <row r="197" spans="1:30" x14ac:dyDescent="0.2">
      <c r="A197" s="123" t="s">
        <v>228</v>
      </c>
      <c r="B197" s="123">
        <v>570</v>
      </c>
      <c r="C197" s="123">
        <f>VLOOKUP(A197,PublicDomesticFinance!$A$4:$F$233,2,FALSE)</f>
        <v>3.3360833255998035</v>
      </c>
      <c r="D197" s="123">
        <f>VLOOKUP(A197,PublicInternationalFinance!$A$5:$U$234,16,FALSE)</f>
        <v>299.07565883834923</v>
      </c>
      <c r="E197" s="123">
        <f>VLOOKUP(A197,PrivateDomesticFinance!$A$5:$B$234,2,FALSE)</f>
        <v>0</v>
      </c>
      <c r="F197" s="123">
        <f>VLOOKUP(A197,PrivateInternationalFinance!$A$5:$G$234,2,FALSE)</f>
        <v>18.327624021170742</v>
      </c>
      <c r="G197" s="123">
        <f t="shared" si="28"/>
        <v>320.73936618511976</v>
      </c>
      <c r="H197" s="123"/>
      <c r="I197" s="123" t="str">
        <f t="shared" ref="I197:I217" si="29">Y197</f>
        <v>Sub-Saharan Africa</v>
      </c>
      <c r="J197" s="123" t="str">
        <f t="shared" ref="J197:J217" si="30">S197</f>
        <v>Low income</v>
      </c>
      <c r="K197" s="123" t="s">
        <v>180</v>
      </c>
      <c r="L197" s="123" t="str">
        <f t="shared" ref="L197:L217" si="31">U197</f>
        <v>LDC</v>
      </c>
      <c r="M197" s="123" t="str">
        <f t="shared" ref="M197:M217" si="32">V197</f>
        <v>SIDS</v>
      </c>
      <c r="N197" s="123" t="str">
        <f t="shared" ref="N197:N217" si="33">W197</f>
        <v/>
      </c>
      <c r="O197" s="123" t="s">
        <v>366</v>
      </c>
      <c r="P197" s="123"/>
      <c r="Q197" s="123" t="str">
        <f t="shared" ref="Q197:Q217" si="34">X197</f>
        <v/>
      </c>
      <c r="S197" s="108" t="s">
        <v>213</v>
      </c>
      <c r="T197" s="108" t="s">
        <v>180</v>
      </c>
      <c r="U197" s="108" t="s">
        <v>11</v>
      </c>
      <c r="V197" s="108" t="s">
        <v>12</v>
      </c>
      <c r="W197" s="108" t="s">
        <v>354</v>
      </c>
      <c r="X197" s="108" t="s">
        <v>354</v>
      </c>
      <c r="Y197" s="108" t="str">
        <f>VLOOKUP(A197,'List of economies'!$F$7:$I$220,4,FALSE)</f>
        <v>Sub-Saharan Africa</v>
      </c>
      <c r="Z197" s="148">
        <v>708789572.29079771</v>
      </c>
      <c r="AA197" s="149">
        <f t="shared" ref="AA197:AD238" si="35">IF(ISNUMBER(C197*1000000/$Z197)=TRUE,C197*1000000/$Z197,"")</f>
        <v>4.7067330785040057E-3</v>
      </c>
      <c r="AB197" s="149">
        <f t="shared" si="35"/>
        <v>0.42195267894777427</v>
      </c>
      <c r="AC197" s="149">
        <f t="shared" si="35"/>
        <v>0</v>
      </c>
      <c r="AD197" s="149">
        <f t="shared" si="35"/>
        <v>2.5857637778073012E-2</v>
      </c>
    </row>
    <row r="198" spans="1:30" x14ac:dyDescent="0.2">
      <c r="A198" s="123" t="s">
        <v>229</v>
      </c>
      <c r="B198" s="123">
        <v>620</v>
      </c>
      <c r="C198" s="123">
        <f>VLOOKUP(A198,PublicDomesticFinance!$A$4:$F$233,2,FALSE)</f>
        <v>1135.3976386522368</v>
      </c>
      <c r="D198" s="123">
        <f>VLOOKUP(A198,PublicInternationalFinance!$A$5:$U$234,16,FALSE)</f>
        <v>2436.591319495983</v>
      </c>
      <c r="E198" s="123">
        <f>VLOOKUP(A198,PrivateDomesticFinance!$A$5:$B$234,2,FALSE)</f>
        <v>932.5897421028393</v>
      </c>
      <c r="F198" s="123">
        <f>VLOOKUP(A198,PrivateInternationalFinance!$A$5:$G$234,2,FALSE)</f>
        <v>30.130735373526353</v>
      </c>
      <c r="G198" s="123">
        <f t="shared" si="28"/>
        <v>4534.7094356245852</v>
      </c>
      <c r="H198" s="123"/>
      <c r="I198" s="123" t="str">
        <f t="shared" si="29"/>
        <v>Sub-Saharan Africa</v>
      </c>
      <c r="J198" s="123" t="str">
        <f t="shared" si="30"/>
        <v>Low income</v>
      </c>
      <c r="K198" s="123" t="s">
        <v>180</v>
      </c>
      <c r="L198" s="123" t="str">
        <f t="shared" si="31"/>
        <v>LDC</v>
      </c>
      <c r="M198" s="123" t="str">
        <f t="shared" si="32"/>
        <v/>
      </c>
      <c r="N198" s="123" t="str">
        <f t="shared" si="33"/>
        <v>LLDC</v>
      </c>
      <c r="O198" s="123"/>
      <c r="P198" s="123"/>
      <c r="Q198" s="123" t="str">
        <f t="shared" si="34"/>
        <v/>
      </c>
      <c r="S198" s="108" t="s">
        <v>213</v>
      </c>
      <c r="T198" s="108" t="s">
        <v>180</v>
      </c>
      <c r="U198" s="108" t="s">
        <v>11</v>
      </c>
      <c r="V198" s="108" t="s">
        <v>354</v>
      </c>
      <c r="W198" s="108" t="s">
        <v>13</v>
      </c>
      <c r="X198" s="108" t="s">
        <v>354</v>
      </c>
      <c r="Y198" s="108" t="str">
        <f>VLOOKUP(A198,'List of economies'!$F$7:$I$220,4,FALSE)</f>
        <v>Sub-Saharan Africa</v>
      </c>
      <c r="Z198" s="148">
        <v>7404611235.1285458</v>
      </c>
      <c r="AA198" s="149">
        <f t="shared" si="35"/>
        <v>0.15333656320344627</v>
      </c>
      <c r="AB198" s="149">
        <f t="shared" si="35"/>
        <v>0.32906404429937414</v>
      </c>
      <c r="AC198" s="149">
        <f t="shared" si="35"/>
        <v>0.12594715812742455</v>
      </c>
      <c r="AD198" s="149">
        <f t="shared" si="35"/>
        <v>4.0691853247584141E-3</v>
      </c>
    </row>
    <row r="199" spans="1:30" x14ac:dyDescent="0.2">
      <c r="A199" s="123" t="s">
        <v>230</v>
      </c>
      <c r="B199" s="123">
        <v>560</v>
      </c>
      <c r="C199" s="123">
        <f>VLOOKUP(A199,PublicDomesticFinance!$A$4:$F$233,2,FALSE)</f>
        <v>137.43158625616056</v>
      </c>
      <c r="D199" s="123">
        <f>VLOOKUP(A199,PublicInternationalFinance!$A$5:$U$234,16,FALSE)</f>
        <v>2813.3222504945052</v>
      </c>
      <c r="E199" s="123">
        <f>VLOOKUP(A199,PrivateDomesticFinance!$A$5:$B$234,2,FALSE)</f>
        <v>400.07461482291365</v>
      </c>
      <c r="F199" s="123">
        <f>VLOOKUP(A199,PrivateInternationalFinance!$A$5:$G$234,2,FALSE)</f>
        <v>156.18903553554753</v>
      </c>
      <c r="G199" s="123">
        <f t="shared" si="28"/>
        <v>3507.0174871091272</v>
      </c>
      <c r="H199" s="123"/>
      <c r="I199" s="123" t="str">
        <f t="shared" si="29"/>
        <v>Sub-Saharan Africa</v>
      </c>
      <c r="J199" s="123" t="str">
        <f t="shared" si="30"/>
        <v>Low income</v>
      </c>
      <c r="K199" s="123" t="s">
        <v>180</v>
      </c>
      <c r="L199" s="123" t="str">
        <f t="shared" si="31"/>
        <v>LDC</v>
      </c>
      <c r="M199" s="123" t="str">
        <f t="shared" si="32"/>
        <v/>
      </c>
      <c r="N199" s="123" t="str">
        <f t="shared" si="33"/>
        <v>LLDC</v>
      </c>
      <c r="O199" s="123"/>
      <c r="P199" s="123"/>
      <c r="Q199" s="123" t="str">
        <f t="shared" si="34"/>
        <v/>
      </c>
      <c r="S199" s="108" t="s">
        <v>213</v>
      </c>
      <c r="T199" s="108" t="s">
        <v>180</v>
      </c>
      <c r="U199" s="108" t="s">
        <v>11</v>
      </c>
      <c r="V199" s="108" t="s">
        <v>354</v>
      </c>
      <c r="W199" s="108" t="s">
        <v>13</v>
      </c>
      <c r="X199" s="108" t="s">
        <v>354</v>
      </c>
      <c r="Y199" s="108" t="str">
        <f>VLOOKUP(A199,'List of economies'!$F$7:$I$220,4,FALSE)</f>
        <v>Sub-Saharan Africa</v>
      </c>
      <c r="Z199" s="148">
        <v>4133661691.859138</v>
      </c>
      <c r="AA199" s="149">
        <f t="shared" si="35"/>
        <v>3.3246936130941554E-2</v>
      </c>
      <c r="AB199" s="149">
        <f t="shared" si="35"/>
        <v>0.68058841294029493</v>
      </c>
      <c r="AC199" s="149">
        <f t="shared" si="35"/>
        <v>9.6784556803674412E-2</v>
      </c>
      <c r="AD199" s="149">
        <f t="shared" si="35"/>
        <v>3.7784668213934218E-2</v>
      </c>
    </row>
    <row r="200" spans="1:30" x14ac:dyDescent="0.2">
      <c r="A200" s="123" t="s">
        <v>231</v>
      </c>
      <c r="B200" s="123">
        <v>470</v>
      </c>
      <c r="C200" s="123">
        <f>VLOOKUP(A200,PublicDomesticFinance!$A$4:$F$233,2,FALSE)</f>
        <v>449.16893539335712</v>
      </c>
      <c r="D200" s="123">
        <f>VLOOKUP(A200,PublicInternationalFinance!$A$5:$U$234,16,FALSE)</f>
        <v>1352.6963403377285</v>
      </c>
      <c r="E200" s="123">
        <f>VLOOKUP(A200,PrivateDomesticFinance!$A$5:$B$234,2,FALSE)</f>
        <v>205.67035258077692</v>
      </c>
      <c r="F200" s="123">
        <f>VLOOKUP(A200,PrivateInternationalFinance!$A$5:$G$234,2,FALSE)</f>
        <v>120.47599576737439</v>
      </c>
      <c r="G200" s="123">
        <f t="shared" si="28"/>
        <v>2128.0116240792372</v>
      </c>
      <c r="H200" s="123"/>
      <c r="I200" s="123" t="str">
        <f t="shared" si="29"/>
        <v>Sub-Saharan Africa</v>
      </c>
      <c r="J200" s="123" t="str">
        <f t="shared" si="30"/>
        <v>Low income</v>
      </c>
      <c r="K200" s="123" t="s">
        <v>180</v>
      </c>
      <c r="L200" s="123" t="str">
        <f t="shared" si="31"/>
        <v>LDC</v>
      </c>
      <c r="M200" s="123" t="str">
        <f t="shared" si="32"/>
        <v/>
      </c>
      <c r="N200" s="123" t="str">
        <f t="shared" si="33"/>
        <v/>
      </c>
      <c r="O200" s="123" t="s">
        <v>366</v>
      </c>
      <c r="P200" s="123"/>
      <c r="Q200" s="123" t="str">
        <f t="shared" si="34"/>
        <v/>
      </c>
      <c r="S200" s="108" t="s">
        <v>213</v>
      </c>
      <c r="T200" s="108" t="s">
        <v>180</v>
      </c>
      <c r="U200" s="108" t="s">
        <v>11</v>
      </c>
      <c r="V200" s="108" t="s">
        <v>354</v>
      </c>
      <c r="W200" s="108" t="s">
        <v>354</v>
      </c>
      <c r="X200" s="108" t="s">
        <v>354</v>
      </c>
      <c r="Y200" s="108" t="str">
        <f>VLOOKUP(A200,'List of economies'!$F$7:$I$220,4,FALSE)</f>
        <v>Sub-Saharan Africa</v>
      </c>
      <c r="Z200" s="148">
        <v>2596186560.0552711</v>
      </c>
      <c r="AA200" s="149">
        <f t="shared" si="35"/>
        <v>0.17301103946235458</v>
      </c>
      <c r="AB200" s="149">
        <f t="shared" si="35"/>
        <v>0.52103202487456468</v>
      </c>
      <c r="AC200" s="149">
        <f t="shared" si="35"/>
        <v>7.9220174599624438E-2</v>
      </c>
      <c r="AD200" s="149">
        <f t="shared" si="35"/>
        <v>4.6404983994990531E-2</v>
      </c>
    </row>
    <row r="201" spans="1:30" x14ac:dyDescent="0.2">
      <c r="A201" s="123" t="s">
        <v>232</v>
      </c>
      <c r="B201" s="123">
        <v>610</v>
      </c>
      <c r="C201" s="123">
        <f>VLOOKUP(A201,PublicDomesticFinance!$A$4:$F$233,2,FALSE)</f>
        <v>1388.4911764439805</v>
      </c>
      <c r="D201" s="123">
        <f>VLOOKUP(A201,PublicInternationalFinance!$A$5:$U$234,16,FALSE)</f>
        <v>1612.1675315865209</v>
      </c>
      <c r="E201" s="123">
        <f>VLOOKUP(A201,PrivateDomesticFinance!$A$5:$B$234,2,FALSE)</f>
        <v>3448.198403122517</v>
      </c>
      <c r="F201" s="123">
        <f>VLOOKUP(A201,PrivateInternationalFinance!$A$5:$G$234,2,FALSE)</f>
        <v>4246.892049169749</v>
      </c>
      <c r="G201" s="123">
        <f t="shared" si="28"/>
        <v>10695.749160322768</v>
      </c>
      <c r="H201" s="123"/>
      <c r="I201" s="123" t="str">
        <f t="shared" si="29"/>
        <v>South Asia</v>
      </c>
      <c r="J201" s="123" t="str">
        <f t="shared" si="30"/>
        <v>Low income</v>
      </c>
      <c r="K201" s="123"/>
      <c r="L201" s="123" t="str">
        <f t="shared" si="31"/>
        <v>LDC</v>
      </c>
      <c r="M201" s="123" t="str">
        <f t="shared" si="32"/>
        <v/>
      </c>
      <c r="N201" s="123" t="str">
        <f t="shared" si="33"/>
        <v>LLDC</v>
      </c>
      <c r="O201" s="123" t="s">
        <v>366</v>
      </c>
      <c r="P201" s="123"/>
      <c r="Q201" s="123" t="str">
        <f t="shared" si="34"/>
        <v/>
      </c>
      <c r="S201" s="108" t="s">
        <v>213</v>
      </c>
      <c r="T201" s="108">
        <v>0</v>
      </c>
      <c r="U201" s="108" t="s">
        <v>11</v>
      </c>
      <c r="V201" s="108" t="s">
        <v>354</v>
      </c>
      <c r="W201" s="108" t="s">
        <v>13</v>
      </c>
      <c r="X201" s="108" t="s">
        <v>354</v>
      </c>
      <c r="Y201" s="108" t="str">
        <f>VLOOKUP(A201,'List of economies'!$F$7:$I$220,4,FALSE)</f>
        <v>South Asia</v>
      </c>
      <c r="Z201" s="148">
        <v>10449006176.75617</v>
      </c>
      <c r="AA201" s="149">
        <f t="shared" si="35"/>
        <v>0.13288260653273237</v>
      </c>
      <c r="AB201" s="149">
        <f t="shared" si="35"/>
        <v>0.15428907824485644</v>
      </c>
      <c r="AC201" s="149">
        <f t="shared" si="35"/>
        <v>0.33000252318665863</v>
      </c>
      <c r="AD201" s="149">
        <f t="shared" si="35"/>
        <v>0.40643980655471013</v>
      </c>
    </row>
    <row r="202" spans="1:30" x14ac:dyDescent="0.2">
      <c r="A202" s="123" t="s">
        <v>233</v>
      </c>
      <c r="B202" s="123">
        <v>540</v>
      </c>
      <c r="C202" s="123">
        <f>VLOOKUP(A202,PublicDomesticFinance!$A$4:$F$233,2,FALSE)</f>
        <v>737.82601176971968</v>
      </c>
      <c r="D202" s="123">
        <f>VLOOKUP(A202,PublicInternationalFinance!$A$5:$U$234,16,FALSE)</f>
        <v>7215.3726811054039</v>
      </c>
      <c r="E202" s="123">
        <f>VLOOKUP(A202,PrivateDomesticFinance!$A$5:$B$234,2,FALSE)</f>
        <v>4800.7562214398185</v>
      </c>
      <c r="F202" s="123">
        <f>VLOOKUP(A202,PrivateInternationalFinance!$A$5:$G$234,2,FALSE)</f>
        <v>1323.2800087401815</v>
      </c>
      <c r="G202" s="123">
        <f t="shared" si="28"/>
        <v>14077.234923055123</v>
      </c>
      <c r="H202" s="123"/>
      <c r="I202" s="123" t="str">
        <f t="shared" si="29"/>
        <v>Sub-Saharan Africa</v>
      </c>
      <c r="J202" s="123" t="str">
        <f t="shared" si="30"/>
        <v>Low income</v>
      </c>
      <c r="K202" s="123" t="s">
        <v>180</v>
      </c>
      <c r="L202" s="123" t="str">
        <f t="shared" si="31"/>
        <v>LDC</v>
      </c>
      <c r="M202" s="123" t="str">
        <f t="shared" si="32"/>
        <v/>
      </c>
      <c r="N202" s="123" t="str">
        <f t="shared" si="33"/>
        <v/>
      </c>
      <c r="O202" s="123"/>
      <c r="P202" s="123"/>
      <c r="Q202" s="123" t="str">
        <f t="shared" si="34"/>
        <v/>
      </c>
      <c r="S202" s="108" t="s">
        <v>213</v>
      </c>
      <c r="T202" s="108" t="s">
        <v>180</v>
      </c>
      <c r="U202" s="108" t="s">
        <v>11</v>
      </c>
      <c r="V202" s="108" t="s">
        <v>354</v>
      </c>
      <c r="W202" s="108" t="s">
        <v>354</v>
      </c>
      <c r="X202" s="108" t="s">
        <v>354</v>
      </c>
      <c r="Y202" s="108" t="str">
        <f>VLOOKUP(A202,'List of economies'!$F$7:$I$220,4,FALSE)</f>
        <v>Sub-Saharan Africa</v>
      </c>
      <c r="Z202" s="148">
        <v>20992181081.351303</v>
      </c>
      <c r="AA202" s="149">
        <f t="shared" si="35"/>
        <v>3.5147658497724076E-2</v>
      </c>
      <c r="AB202" s="149">
        <f t="shared" si="35"/>
        <v>0.34371715131188924</v>
      </c>
      <c r="AC202" s="149">
        <f t="shared" si="35"/>
        <v>0.22869258810389345</v>
      </c>
      <c r="AD202" s="149">
        <f t="shared" si="35"/>
        <v>6.3036804208769698E-2</v>
      </c>
    </row>
    <row r="203" spans="1:30" x14ac:dyDescent="0.2">
      <c r="A203" s="123" t="s">
        <v>234</v>
      </c>
      <c r="B203" s="123">
        <v>470</v>
      </c>
      <c r="C203" s="123">
        <f>VLOOKUP(A203,PublicDomesticFinance!$A$4:$F$233,2,FALSE)</f>
        <v>2552.5035250163896</v>
      </c>
      <c r="D203" s="123">
        <f>VLOOKUP(A203,PublicInternationalFinance!$A$5:$U$234,16,FALSE)</f>
        <v>4598.0106975376457</v>
      </c>
      <c r="E203" s="123">
        <f>VLOOKUP(A203,PrivateDomesticFinance!$A$5:$B$234,2,FALSE)</f>
        <v>1637.4097521177307</v>
      </c>
      <c r="F203" s="123">
        <f>VLOOKUP(A203,PrivateInternationalFinance!$A$5:$G$234,2,FALSE)</f>
        <v>1020.0171610586467</v>
      </c>
      <c r="G203" s="123">
        <f t="shared" si="28"/>
        <v>9807.9411357304125</v>
      </c>
      <c r="H203" s="123"/>
      <c r="I203" s="123" t="str">
        <f t="shared" si="29"/>
        <v>Sub-Saharan Africa</v>
      </c>
      <c r="J203" s="123" t="str">
        <f t="shared" si="30"/>
        <v>Low income</v>
      </c>
      <c r="K203" s="123" t="s">
        <v>180</v>
      </c>
      <c r="L203" s="123" t="str">
        <f t="shared" si="31"/>
        <v>LDC</v>
      </c>
      <c r="M203" s="123" t="str">
        <f t="shared" si="32"/>
        <v/>
      </c>
      <c r="N203" s="123" t="str">
        <f t="shared" si="33"/>
        <v>LLDC</v>
      </c>
      <c r="O203" s="123"/>
      <c r="P203" s="123"/>
      <c r="Q203" s="123" t="str">
        <f t="shared" si="34"/>
        <v/>
      </c>
      <c r="S203" s="108" t="s">
        <v>213</v>
      </c>
      <c r="T203" s="108" t="s">
        <v>180</v>
      </c>
      <c r="U203" s="108" t="s">
        <v>11</v>
      </c>
      <c r="V203" s="108" t="s">
        <v>354</v>
      </c>
      <c r="W203" s="108" t="s">
        <v>13</v>
      </c>
      <c r="X203" s="108" t="s">
        <v>354</v>
      </c>
      <c r="Y203" s="108" t="str">
        <f>VLOOKUP(A203,'List of economies'!$F$7:$I$220,4,FALSE)</f>
        <v>Sub-Saharan Africa</v>
      </c>
      <c r="Z203" s="148">
        <v>14246652672.789167</v>
      </c>
      <c r="AA203" s="149">
        <f t="shared" si="35"/>
        <v>0.17916514030636982</v>
      </c>
      <c r="AB203" s="149">
        <f t="shared" si="35"/>
        <v>0.3227432298058166</v>
      </c>
      <c r="AC203" s="149">
        <f t="shared" si="35"/>
        <v>0.11493294528371227</v>
      </c>
      <c r="AD203" s="149">
        <f t="shared" si="35"/>
        <v>7.1596969792550633E-2</v>
      </c>
    </row>
    <row r="204" spans="1:30" x14ac:dyDescent="0.2">
      <c r="A204" s="123" t="s">
        <v>336</v>
      </c>
      <c r="B204" s="123">
        <v>510</v>
      </c>
      <c r="C204" s="123">
        <f>VLOOKUP(A204,PublicDomesticFinance!$A$4:$F$233,2,FALSE)</f>
        <v>4.8555734490894737</v>
      </c>
      <c r="D204" s="123">
        <f>VLOOKUP(A204,PublicInternationalFinance!$A$5:$U$234,16,FALSE)</f>
        <v>394.95506834987469</v>
      </c>
      <c r="E204" s="123">
        <f>VLOOKUP(A204,PrivateDomesticFinance!$A$5:$B$234,2,FALSE)</f>
        <v>54.510482722611385</v>
      </c>
      <c r="F204" s="123">
        <f>VLOOKUP(A204,PrivateInternationalFinance!$A$5:$G$234,2,FALSE)</f>
        <v>107.58870882687874</v>
      </c>
      <c r="G204" s="123">
        <f t="shared" si="28"/>
        <v>561.9098333484543</v>
      </c>
      <c r="H204" s="123"/>
      <c r="I204" s="123" t="str">
        <f t="shared" si="29"/>
        <v>Sub-Saharan Africa</v>
      </c>
      <c r="J204" s="123" t="str">
        <f t="shared" si="30"/>
        <v>Low income</v>
      </c>
      <c r="K204" s="123" t="s">
        <v>180</v>
      </c>
      <c r="L204" s="123" t="str">
        <f t="shared" si="31"/>
        <v>LDC</v>
      </c>
      <c r="M204" s="123" t="str">
        <f t="shared" si="32"/>
        <v/>
      </c>
      <c r="N204" s="123" t="str">
        <f t="shared" si="33"/>
        <v/>
      </c>
      <c r="O204" s="123"/>
      <c r="P204" s="123"/>
      <c r="Q204" s="123" t="str">
        <f t="shared" si="34"/>
        <v/>
      </c>
      <c r="S204" s="108" t="s">
        <v>213</v>
      </c>
      <c r="T204" s="108" t="s">
        <v>180</v>
      </c>
      <c r="U204" s="108" t="s">
        <v>11</v>
      </c>
      <c r="V204" s="108" t="s">
        <v>354</v>
      </c>
      <c r="W204" s="108" t="s">
        <v>354</v>
      </c>
      <c r="X204" s="108" t="s">
        <v>354</v>
      </c>
      <c r="Y204" s="108" t="str">
        <f>VLOOKUP(A204,'List of economies'!$F$7:$I$220,4,FALSE)</f>
        <v>Sub-Saharan Africa</v>
      </c>
      <c r="Z204" s="148">
        <v>750589990.24209094</v>
      </c>
      <c r="AA204" s="149">
        <f t="shared" si="35"/>
        <v>6.4690090624888105E-3</v>
      </c>
      <c r="AB204" s="149">
        <f t="shared" si="35"/>
        <v>0.52619282628920772</v>
      </c>
      <c r="AC204" s="149">
        <f t="shared" si="35"/>
        <v>7.2623514077279239E-2</v>
      </c>
      <c r="AD204" s="149">
        <f t="shared" si="35"/>
        <v>0.14333885373581615</v>
      </c>
    </row>
    <row r="205" spans="1:30" x14ac:dyDescent="0.2">
      <c r="A205" s="123" t="s">
        <v>334</v>
      </c>
      <c r="B205" s="123">
        <v>500</v>
      </c>
      <c r="C205" s="123">
        <f>VLOOKUP(A205,PublicDomesticFinance!$A$4:$F$233,2,FALSE)</f>
        <v>14.712997307635373</v>
      </c>
      <c r="D205" s="123">
        <f>VLOOKUP(A205,PublicInternationalFinance!$A$5:$U$234,16,FALSE)</f>
        <v>841.31240997594148</v>
      </c>
      <c r="E205" s="123">
        <f>VLOOKUP(A205,PrivateDomesticFinance!$A$5:$B$234,2,FALSE)</f>
        <v>0</v>
      </c>
      <c r="F205" s="123">
        <f>VLOOKUP(A205,PrivateInternationalFinance!$A$5:$G$234,2,FALSE)</f>
        <v>33.302062342847954</v>
      </c>
      <c r="G205" s="123">
        <f t="shared" si="28"/>
        <v>889.32746962642489</v>
      </c>
      <c r="H205" s="123"/>
      <c r="I205" s="123" t="str">
        <f t="shared" si="29"/>
        <v>Sub-Saharan Africa</v>
      </c>
      <c r="J205" s="123" t="str">
        <f t="shared" si="30"/>
        <v>Low income</v>
      </c>
      <c r="K205" s="123" t="s">
        <v>180</v>
      </c>
      <c r="L205" s="123" t="str">
        <f t="shared" si="31"/>
        <v>LDC</v>
      </c>
      <c r="M205" s="123" t="str">
        <f t="shared" si="32"/>
        <v/>
      </c>
      <c r="N205" s="123" t="str">
        <f t="shared" si="33"/>
        <v>LLDC</v>
      </c>
      <c r="O205" s="123" t="s">
        <v>366</v>
      </c>
      <c r="P205" s="123"/>
      <c r="Q205" s="123" t="str">
        <f t="shared" si="34"/>
        <v/>
      </c>
      <c r="S205" s="108" t="s">
        <v>213</v>
      </c>
      <c r="T205" s="108" t="s">
        <v>180</v>
      </c>
      <c r="U205" s="108" t="s">
        <v>11</v>
      </c>
      <c r="V205" s="108" t="s">
        <v>354</v>
      </c>
      <c r="W205" s="108" t="s">
        <v>13</v>
      </c>
      <c r="X205" s="108" t="s">
        <v>354</v>
      </c>
      <c r="Y205" s="108" t="str">
        <f>VLOOKUP(A205,'List of economies'!$F$7:$I$220,4,FALSE)</f>
        <v>Sub-Saharan Africa</v>
      </c>
      <c r="Z205" s="148">
        <v>1996406407.8446515</v>
      </c>
      <c r="AA205" s="149">
        <f t="shared" si="35"/>
        <v>7.3697405747759209E-3</v>
      </c>
      <c r="AB205" s="149">
        <f t="shared" si="35"/>
        <v>0.42141339893024798</v>
      </c>
      <c r="AC205" s="149">
        <f t="shared" si="35"/>
        <v>0</v>
      </c>
      <c r="AD205" s="149">
        <f t="shared" si="35"/>
        <v>1.6681003533144001E-2</v>
      </c>
    </row>
    <row r="206" spans="1:30" x14ac:dyDescent="0.2">
      <c r="A206" s="123" t="s">
        <v>235</v>
      </c>
      <c r="B206" s="123">
        <v>570</v>
      </c>
      <c r="C206" s="123">
        <f>VLOOKUP(A206,PublicDomesticFinance!$A$4:$F$233,2,FALSE)</f>
        <v>999.77989968522218</v>
      </c>
      <c r="D206" s="123">
        <f>VLOOKUP(A206,PublicInternationalFinance!$A$5:$U$234,16,FALSE)</f>
        <v>13473.540892336143</v>
      </c>
      <c r="E206" s="123">
        <f>VLOOKUP(A206,PrivateDomesticFinance!$A$5:$B$234,2,FALSE)</f>
        <v>0</v>
      </c>
      <c r="F206" s="123">
        <f>VLOOKUP(A206,PrivateInternationalFinance!$A$5:$G$234,2,FALSE)</f>
        <v>195.13192777650747</v>
      </c>
      <c r="G206" s="123">
        <f t="shared" si="28"/>
        <v>14668.452719797871</v>
      </c>
      <c r="H206" s="123"/>
      <c r="I206" s="123" t="str">
        <f t="shared" si="29"/>
        <v>South Asia</v>
      </c>
      <c r="J206" s="123" t="str">
        <f t="shared" si="30"/>
        <v>Low income</v>
      </c>
      <c r="K206" s="123" t="s">
        <v>180</v>
      </c>
      <c r="L206" s="123" t="str">
        <f t="shared" si="31"/>
        <v>LDC</v>
      </c>
      <c r="M206" s="123" t="str">
        <f t="shared" si="32"/>
        <v/>
      </c>
      <c r="N206" s="123" t="str">
        <f t="shared" si="33"/>
        <v>LLDC</v>
      </c>
      <c r="O206" s="123" t="s">
        <v>366</v>
      </c>
      <c r="P206" s="123"/>
      <c r="Q206" s="123" t="str">
        <f t="shared" si="34"/>
        <v/>
      </c>
      <c r="S206" s="108" t="s">
        <v>213</v>
      </c>
      <c r="T206" s="108" t="s">
        <v>180</v>
      </c>
      <c r="U206" s="108" t="s">
        <v>11</v>
      </c>
      <c r="V206" s="108" t="s">
        <v>354</v>
      </c>
      <c r="W206" s="108" t="s">
        <v>13</v>
      </c>
      <c r="X206" s="108" t="s">
        <v>354</v>
      </c>
      <c r="Y206" s="108" t="str">
        <f>VLOOKUP(A206,'List of economies'!$F$7:$I$220,4,FALSE)</f>
        <v>South Asia</v>
      </c>
      <c r="Z206" s="148">
        <v>10869490318.094498</v>
      </c>
      <c r="AA206" s="149">
        <f t="shared" si="35"/>
        <v>9.1980384583523964E-2</v>
      </c>
      <c r="AB206" s="149">
        <f t="shared" si="35"/>
        <v>1.2395743036733442</v>
      </c>
      <c r="AC206" s="149">
        <f t="shared" si="35"/>
        <v>0</v>
      </c>
      <c r="AD206" s="149">
        <f t="shared" si="35"/>
        <v>1.7952261059717797E-2</v>
      </c>
    </row>
    <row r="207" spans="1:30" x14ac:dyDescent="0.2">
      <c r="A207" s="123" t="s">
        <v>236</v>
      </c>
      <c r="B207" s="123">
        <v>450</v>
      </c>
      <c r="C207" s="123">
        <f>VLOOKUP(A207,PublicDomesticFinance!$A$4:$F$233,2,FALSE)</f>
        <v>386.87824535229049</v>
      </c>
      <c r="D207" s="123">
        <f>VLOOKUP(A207,PublicInternationalFinance!$A$5:$U$234,16,FALSE)</f>
        <v>5730.7925731260366</v>
      </c>
      <c r="E207" s="123">
        <f>VLOOKUP(A207,PrivateDomesticFinance!$A$5:$B$234,2,FALSE)</f>
        <v>-1008.6467838484323</v>
      </c>
      <c r="F207" s="123">
        <f>VLOOKUP(A207,PrivateInternationalFinance!$A$5:$G$234,2,FALSE)</f>
        <v>2350.7711132752793</v>
      </c>
      <c r="G207" s="123">
        <f t="shared" si="28"/>
        <v>7459.7951479051744</v>
      </c>
      <c r="H207" s="123"/>
      <c r="I207" s="123" t="str">
        <f t="shared" si="29"/>
        <v>Sub-Saharan Africa</v>
      </c>
      <c r="J207" s="123" t="str">
        <f t="shared" si="30"/>
        <v>Low income</v>
      </c>
      <c r="K207" s="123" t="s">
        <v>180</v>
      </c>
      <c r="L207" s="123" t="str">
        <f t="shared" si="31"/>
        <v>LDC</v>
      </c>
      <c r="M207" s="123" t="str">
        <f t="shared" si="32"/>
        <v/>
      </c>
      <c r="N207" s="123" t="str">
        <f t="shared" si="33"/>
        <v/>
      </c>
      <c r="O207" s="123"/>
      <c r="P207" s="123"/>
      <c r="Q207" s="123" t="str">
        <f t="shared" si="34"/>
        <v/>
      </c>
      <c r="S207" s="108" t="s">
        <v>213</v>
      </c>
      <c r="T207" s="108" t="s">
        <v>180</v>
      </c>
      <c r="U207" s="108" t="s">
        <v>11</v>
      </c>
      <c r="V207" s="108" t="s">
        <v>354</v>
      </c>
      <c r="W207" s="108" t="s">
        <v>354</v>
      </c>
      <c r="X207" s="108" t="s">
        <v>354</v>
      </c>
      <c r="Y207" s="108" t="str">
        <f>VLOOKUP(A207,'List of economies'!$F$7:$I$220,4,FALSE)</f>
        <v>Sub-Saharan Africa</v>
      </c>
      <c r="Z207" s="148">
        <v>9796130292.0049171</v>
      </c>
      <c r="AA207" s="149">
        <f t="shared" si="35"/>
        <v>3.9492966489843448E-2</v>
      </c>
      <c r="AB207" s="149">
        <f t="shared" si="35"/>
        <v>0.585005752506498</v>
      </c>
      <c r="AC207" s="149">
        <f t="shared" si="35"/>
        <v>-0.10296379833490336</v>
      </c>
      <c r="AD207" s="149">
        <f t="shared" si="35"/>
        <v>0.2399693596556034</v>
      </c>
    </row>
    <row r="208" spans="1:30" x14ac:dyDescent="0.2">
      <c r="A208" s="123" t="s">
        <v>237</v>
      </c>
      <c r="B208" s="123">
        <v>480</v>
      </c>
      <c r="C208" s="123">
        <f>VLOOKUP(A208,PublicDomesticFinance!$A$4:$F$233,2,FALSE)</f>
        <v>314.12214536956958</v>
      </c>
      <c r="D208" s="123">
        <f>VLOOKUP(A208,PublicInternationalFinance!$A$5:$U$234,16,FALSE)</f>
        <v>1142.020102017111</v>
      </c>
      <c r="E208" s="123">
        <f>VLOOKUP(A208,PrivateDomesticFinance!$A$5:$B$234,2,FALSE)</f>
        <v>-116.89197177854788</v>
      </c>
      <c r="F208" s="123">
        <f>VLOOKUP(A208,PrivateInternationalFinance!$A$5:$G$234,2,FALSE)</f>
        <v>546.04632954467399</v>
      </c>
      <c r="G208" s="123">
        <f t="shared" si="28"/>
        <v>1885.2966051528065</v>
      </c>
      <c r="H208" s="123"/>
      <c r="I208" s="123" t="str">
        <f t="shared" si="29"/>
        <v>Sub-Saharan Africa</v>
      </c>
      <c r="J208" s="123" t="str">
        <f t="shared" si="30"/>
        <v>Low income</v>
      </c>
      <c r="K208" s="123" t="s">
        <v>180</v>
      </c>
      <c r="L208" s="123" t="str">
        <f t="shared" si="31"/>
        <v>LDC</v>
      </c>
      <c r="M208" s="123" t="str">
        <f t="shared" si="32"/>
        <v/>
      </c>
      <c r="N208" s="123" t="str">
        <f t="shared" si="33"/>
        <v/>
      </c>
      <c r="O208" s="123" t="s">
        <v>366</v>
      </c>
      <c r="P208" s="123"/>
      <c r="Q208" s="123" t="str">
        <f t="shared" si="34"/>
        <v/>
      </c>
      <c r="S208" s="108" t="s">
        <v>213</v>
      </c>
      <c r="T208" s="108" t="s">
        <v>180</v>
      </c>
      <c r="U208" s="108" t="s">
        <v>11</v>
      </c>
      <c r="V208" s="108" t="s">
        <v>354</v>
      </c>
      <c r="W208" s="108" t="s">
        <v>354</v>
      </c>
      <c r="X208" s="108" t="s">
        <v>354</v>
      </c>
      <c r="Y208" s="108" t="str">
        <f>VLOOKUP(A208,'List of economies'!$F$7:$I$220,4,FALSE)</f>
        <v>Sub-Saharan Africa</v>
      </c>
      <c r="Z208" s="148">
        <v>2259229755.7851701</v>
      </c>
      <c r="AA208" s="149">
        <f t="shared" si="35"/>
        <v>0.13903948660608886</v>
      </c>
      <c r="AB208" s="149">
        <f t="shared" si="35"/>
        <v>0.50549090861288459</v>
      </c>
      <c r="AC208" s="149">
        <f t="shared" si="35"/>
        <v>-5.1739745140672241E-2</v>
      </c>
      <c r="AD208" s="149">
        <f t="shared" si="35"/>
        <v>0.24169579395208599</v>
      </c>
    </row>
    <row r="209" spans="1:30" x14ac:dyDescent="0.2">
      <c r="A209" s="123" t="s">
        <v>238</v>
      </c>
      <c r="B209" s="123">
        <v>390</v>
      </c>
      <c r="C209" s="123">
        <f>VLOOKUP(A209,PublicDomesticFinance!$A$4:$F$233,2,FALSE)</f>
        <v>4.4705580218193797</v>
      </c>
      <c r="D209" s="123">
        <f>VLOOKUP(A209,PublicInternationalFinance!$A$5:$U$234,16,FALSE)</f>
        <v>240.90019364029664</v>
      </c>
      <c r="E209" s="123">
        <f>VLOOKUP(A209,PrivateDomesticFinance!$A$5:$B$234,2,FALSE)</f>
        <v>4.8993201672880318</v>
      </c>
      <c r="F209" s="123">
        <f>VLOOKUP(A209,PrivateInternationalFinance!$A$5:$G$234,2,FALSE)</f>
        <v>17.174129516445607</v>
      </c>
      <c r="G209" s="123">
        <f t="shared" si="28"/>
        <v>267.44420134584965</v>
      </c>
      <c r="H209" s="123"/>
      <c r="I209" s="123" t="str">
        <f t="shared" si="29"/>
        <v>Sub-Saharan Africa</v>
      </c>
      <c r="J209" s="123" t="str">
        <f t="shared" si="30"/>
        <v>Low income</v>
      </c>
      <c r="K209" s="123" t="s">
        <v>180</v>
      </c>
      <c r="L209" s="123" t="str">
        <f t="shared" si="31"/>
        <v>LDC</v>
      </c>
      <c r="M209" s="123" t="str">
        <f t="shared" si="32"/>
        <v/>
      </c>
      <c r="N209" s="123" t="str">
        <f t="shared" si="33"/>
        <v/>
      </c>
      <c r="O209" s="123"/>
      <c r="P209" s="123"/>
      <c r="Q209" s="123" t="str">
        <f t="shared" si="34"/>
        <v/>
      </c>
      <c r="S209" s="108" t="s">
        <v>213</v>
      </c>
      <c r="T209" s="108" t="s">
        <v>180</v>
      </c>
      <c r="U209" s="108" t="s">
        <v>11</v>
      </c>
      <c r="V209" s="108" t="s">
        <v>354</v>
      </c>
      <c r="W209" s="108" t="s">
        <v>354</v>
      </c>
      <c r="X209" s="108" t="s">
        <v>354</v>
      </c>
      <c r="Y209" s="108" t="str">
        <f>VLOOKUP(A209,'List of economies'!$F$7:$I$220,4,FALSE)</f>
        <v>Sub-Saharan Africa</v>
      </c>
      <c r="Z209" s="148">
        <v>1148350300.3249869</v>
      </c>
      <c r="AA209" s="149">
        <f t="shared" si="35"/>
        <v>3.8930263879882274E-3</v>
      </c>
      <c r="AB209" s="149">
        <f t="shared" si="35"/>
        <v>0.20977936224871546</v>
      </c>
      <c r="AC209" s="149">
        <f t="shared" si="35"/>
        <v>4.2663986467382882E-3</v>
      </c>
      <c r="AD209" s="149">
        <f t="shared" si="35"/>
        <v>1.4955479622886216E-2</v>
      </c>
    </row>
    <row r="210" spans="1:30" x14ac:dyDescent="0.2">
      <c r="A210" s="123" t="s">
        <v>239</v>
      </c>
      <c r="B210" s="123">
        <v>410</v>
      </c>
      <c r="C210" s="123">
        <f>VLOOKUP(A210,PublicDomesticFinance!$A$4:$F$233,2,FALSE)</f>
        <v>-67.280024452113011</v>
      </c>
      <c r="D210" s="123">
        <f>VLOOKUP(A210,PublicInternationalFinance!$A$5:$U$234,16,FALSE)</f>
        <v>482.30796320280427</v>
      </c>
      <c r="E210" s="123">
        <f>VLOOKUP(A210,PrivateDomesticFinance!$A$5:$B$234,2,FALSE)</f>
        <v>0</v>
      </c>
      <c r="F210" s="123">
        <f>VLOOKUP(A210,PrivateInternationalFinance!$A$5:$G$234,2,FALSE)</f>
        <v>537.27999893848278</v>
      </c>
      <c r="G210" s="123">
        <f t="shared" si="28"/>
        <v>952.30793768917397</v>
      </c>
      <c r="H210" s="123"/>
      <c r="I210" s="123" t="str">
        <f t="shared" si="29"/>
        <v>Sub-Saharan Africa</v>
      </c>
      <c r="J210" s="123" t="str">
        <f t="shared" si="30"/>
        <v>Low income</v>
      </c>
      <c r="K210" s="123" t="s">
        <v>180</v>
      </c>
      <c r="L210" s="123" t="str">
        <f t="shared" si="31"/>
        <v>LDC</v>
      </c>
      <c r="M210" s="123" t="str">
        <f t="shared" si="32"/>
        <v/>
      </c>
      <c r="N210" s="123" t="str">
        <f t="shared" si="33"/>
        <v/>
      </c>
      <c r="O210" s="123"/>
      <c r="P210" s="123"/>
      <c r="Q210" s="123" t="str">
        <f t="shared" si="34"/>
        <v/>
      </c>
      <c r="S210" s="108" t="s">
        <v>213</v>
      </c>
      <c r="T210" s="108" t="s">
        <v>180</v>
      </c>
      <c r="U210" s="108" t="s">
        <v>11</v>
      </c>
      <c r="V210" s="108" t="s">
        <v>354</v>
      </c>
      <c r="W210" s="108" t="s">
        <v>354</v>
      </c>
      <c r="X210" s="108" t="s">
        <v>354</v>
      </c>
      <c r="Y210" s="108" t="str">
        <f>VLOOKUP(A210,'List of economies'!$F$7:$I$220,4,FALSE)</f>
        <v>Sub-Saharan Africa</v>
      </c>
      <c r="Z210" s="148">
        <v>3395332305.6354213</v>
      </c>
      <c r="AA210" s="149">
        <f t="shared" si="35"/>
        <v>-1.9815446146595028E-2</v>
      </c>
      <c r="AB210" s="149">
        <f t="shared" si="35"/>
        <v>0.1420502972278416</v>
      </c>
      <c r="AC210" s="149">
        <f t="shared" si="35"/>
        <v>0</v>
      </c>
      <c r="AD210" s="149">
        <f t="shared" si="35"/>
        <v>0.15824077014397953</v>
      </c>
    </row>
    <row r="211" spans="1:30" x14ac:dyDescent="0.2">
      <c r="A211" s="123" t="s">
        <v>240</v>
      </c>
      <c r="B211" s="123">
        <v>420</v>
      </c>
      <c r="C211" s="123">
        <f>VLOOKUP(A211,PublicDomesticFinance!$A$4:$F$233,2,FALSE)</f>
        <v>43.458419058547605</v>
      </c>
      <c r="D211" s="123">
        <f>VLOOKUP(A211,PublicInternationalFinance!$A$5:$U$234,16,FALSE)</f>
        <v>954.33137231437354</v>
      </c>
      <c r="E211" s="123">
        <f>VLOOKUP(A211,PrivateDomesticFinance!$A$5:$B$234,2,FALSE)</f>
        <v>0</v>
      </c>
      <c r="F211" s="123">
        <f>VLOOKUP(A211,PrivateInternationalFinance!$A$5:$G$234,2,FALSE)</f>
        <v>482.54728107784001</v>
      </c>
      <c r="G211" s="123">
        <f t="shared" si="28"/>
        <v>1480.3370724507613</v>
      </c>
      <c r="H211" s="123"/>
      <c r="I211" s="123" t="str">
        <f t="shared" si="29"/>
        <v>Sub-Saharan Africa</v>
      </c>
      <c r="J211" s="123" t="str">
        <f t="shared" si="30"/>
        <v>Low income</v>
      </c>
      <c r="K211" s="123" t="s">
        <v>180</v>
      </c>
      <c r="L211" s="123" t="str">
        <f t="shared" si="31"/>
        <v>LDC</v>
      </c>
      <c r="M211" s="123" t="str">
        <f t="shared" si="32"/>
        <v/>
      </c>
      <c r="N211" s="123" t="str">
        <f t="shared" si="33"/>
        <v/>
      </c>
      <c r="O211" s="123"/>
      <c r="P211" s="123"/>
      <c r="Q211" s="123" t="str">
        <f t="shared" si="34"/>
        <v/>
      </c>
      <c r="S211" s="108" t="s">
        <v>213</v>
      </c>
      <c r="T211" s="108" t="s">
        <v>180</v>
      </c>
      <c r="U211" s="108" t="s">
        <v>11</v>
      </c>
      <c r="V211" s="108" t="s">
        <v>354</v>
      </c>
      <c r="W211" s="108" t="s">
        <v>354</v>
      </c>
      <c r="X211" s="108" t="s">
        <v>354</v>
      </c>
      <c r="Y211" s="108" t="str">
        <f>VLOOKUP(A211,'List of economies'!$F$7:$I$220,4,FALSE)</f>
        <v>Sub-Saharan Africa</v>
      </c>
      <c r="Z211" s="148">
        <v>5912839330.214571</v>
      </c>
      <c r="AA211" s="149">
        <f t="shared" si="35"/>
        <v>7.3498393295544778E-3</v>
      </c>
      <c r="AB211" s="149">
        <f t="shared" si="35"/>
        <v>0.16139984853600645</v>
      </c>
      <c r="AC211" s="149">
        <f t="shared" si="35"/>
        <v>0</v>
      </c>
      <c r="AD211" s="149">
        <f t="shared" si="35"/>
        <v>8.1610078361511795E-2</v>
      </c>
    </row>
    <row r="212" spans="1:30" x14ac:dyDescent="0.2">
      <c r="A212" s="123" t="s">
        <v>241</v>
      </c>
      <c r="B212" s="123">
        <v>340</v>
      </c>
      <c r="C212" s="123">
        <f>VLOOKUP(A212,PublicDomesticFinance!$A$4:$F$233,2,FALSE)</f>
        <v>3031.0537242384535</v>
      </c>
      <c r="D212" s="123">
        <f>VLOOKUP(A212,PublicInternationalFinance!$A$5:$U$234,16,FALSE)</f>
        <v>8620.7951293391543</v>
      </c>
      <c r="E212" s="123">
        <f>VLOOKUP(A212,PrivateDomesticFinance!$A$5:$B$234,2,FALSE)</f>
        <v>1537.3887642460363</v>
      </c>
      <c r="F212" s="123">
        <f>VLOOKUP(A212,PrivateInternationalFinance!$A$5:$G$234,2,FALSE)</f>
        <v>947.34585669161538</v>
      </c>
      <c r="G212" s="123">
        <f t="shared" si="28"/>
        <v>14136.583474515261</v>
      </c>
      <c r="H212" s="123"/>
      <c r="I212" s="123" t="str">
        <f t="shared" si="29"/>
        <v>Sub-Saharan Africa</v>
      </c>
      <c r="J212" s="123" t="str">
        <f t="shared" si="30"/>
        <v>Low income</v>
      </c>
      <c r="K212" s="123" t="s">
        <v>180</v>
      </c>
      <c r="L212" s="123" t="str">
        <f t="shared" si="31"/>
        <v>LDC</v>
      </c>
      <c r="M212" s="123" t="str">
        <f t="shared" si="32"/>
        <v/>
      </c>
      <c r="N212" s="123" t="str">
        <f t="shared" si="33"/>
        <v>LLDC</v>
      </c>
      <c r="O212" s="123"/>
      <c r="P212" s="123"/>
      <c r="Q212" s="123" t="str">
        <f t="shared" si="34"/>
        <v/>
      </c>
      <c r="S212" s="108" t="s">
        <v>213</v>
      </c>
      <c r="T212" s="108" t="s">
        <v>180</v>
      </c>
      <c r="U212" s="108" t="s">
        <v>11</v>
      </c>
      <c r="V212" s="108" t="s">
        <v>354</v>
      </c>
      <c r="W212" s="108" t="s">
        <v>13</v>
      </c>
      <c r="X212" s="108" t="s">
        <v>354</v>
      </c>
      <c r="Y212" s="108" t="str">
        <f>VLOOKUP(A212,'List of economies'!$F$7:$I$220,4,FALSE)</f>
        <v>Sub-Saharan Africa</v>
      </c>
      <c r="Z212" s="148">
        <v>21402128350.361443</v>
      </c>
      <c r="AA212" s="149">
        <f t="shared" si="35"/>
        <v>0.14162393919982563</v>
      </c>
      <c r="AB212" s="149">
        <f t="shared" si="35"/>
        <v>0.40280083308600312</v>
      </c>
      <c r="AC212" s="149">
        <f t="shared" si="35"/>
        <v>7.1833452219254287E-2</v>
      </c>
      <c r="AD212" s="149">
        <f t="shared" si="35"/>
        <v>4.4264095662972527E-2</v>
      </c>
    </row>
    <row r="213" spans="1:30" x14ac:dyDescent="0.2">
      <c r="A213" s="123" t="s">
        <v>242</v>
      </c>
      <c r="B213" s="123">
        <v>340</v>
      </c>
      <c r="C213" s="123">
        <f>VLOOKUP(A213,PublicDomesticFinance!$A$4:$F$233,2,FALSE)</f>
        <v>118.54159635286014</v>
      </c>
      <c r="D213" s="123">
        <f>VLOOKUP(A213,PublicInternationalFinance!$A$5:$U$234,16,FALSE)</f>
        <v>1629.913355858755</v>
      </c>
      <c r="E213" s="123">
        <f>VLOOKUP(A213,PrivateDomesticFinance!$A$5:$B$234,2,FALSE)</f>
        <v>249.7012119817058</v>
      </c>
      <c r="F213" s="123">
        <f>VLOOKUP(A213,PrivateInternationalFinance!$A$5:$G$234,2,FALSE)</f>
        <v>92.615570517236705</v>
      </c>
      <c r="G213" s="123">
        <f t="shared" si="28"/>
        <v>2090.7717347105577</v>
      </c>
      <c r="H213" s="123"/>
      <c r="I213" s="123" t="str">
        <f t="shared" si="29"/>
        <v>Sub-Saharan Africa</v>
      </c>
      <c r="J213" s="123" t="str">
        <f t="shared" si="30"/>
        <v>Low income</v>
      </c>
      <c r="K213" s="123" t="s">
        <v>180</v>
      </c>
      <c r="L213" s="123" t="str">
        <f t="shared" si="31"/>
        <v>LDC</v>
      </c>
      <c r="M213" s="123" t="str">
        <f t="shared" si="32"/>
        <v/>
      </c>
      <c r="N213" s="123" t="str">
        <f t="shared" si="33"/>
        <v>LLDC</v>
      </c>
      <c r="O213" s="123"/>
      <c r="P213" s="123"/>
      <c r="Q213" s="123" t="str">
        <f t="shared" si="34"/>
        <v/>
      </c>
      <c r="S213" s="108" t="s">
        <v>213</v>
      </c>
      <c r="T213" s="108" t="s">
        <v>180</v>
      </c>
      <c r="U213" s="108" t="s">
        <v>11</v>
      </c>
      <c r="V213" s="108" t="s">
        <v>354</v>
      </c>
      <c r="W213" s="108" t="s">
        <v>13</v>
      </c>
      <c r="X213" s="108" t="s">
        <v>354</v>
      </c>
      <c r="Y213" s="108" t="str">
        <f>VLOOKUP(A213,'List of economies'!$F$7:$I$220,4,FALSE)</f>
        <v>Sub-Saharan Africa</v>
      </c>
      <c r="Z213" s="148">
        <v>3433306506.0011668</v>
      </c>
      <c r="AA213" s="149">
        <f t="shared" si="35"/>
        <v>3.4526948335564613E-2</v>
      </c>
      <c r="AB213" s="149">
        <f t="shared" si="35"/>
        <v>0.47473575487938136</v>
      </c>
      <c r="AC213" s="149">
        <f t="shared" si="35"/>
        <v>7.2729076633631887E-2</v>
      </c>
      <c r="AD213" s="149">
        <f t="shared" si="35"/>
        <v>2.6975619670236699E-2</v>
      </c>
    </row>
    <row r="214" spans="1:30" x14ac:dyDescent="0.2">
      <c r="A214" s="123" t="s">
        <v>243</v>
      </c>
      <c r="B214" s="123">
        <v>370</v>
      </c>
      <c r="C214" s="123">
        <f>VLOOKUP(A214,PublicDomesticFinance!$A$4:$F$233,2,FALSE)</f>
        <v>515.15198632370846</v>
      </c>
      <c r="D214" s="123">
        <f>VLOOKUP(A214,PublicInternationalFinance!$A$5:$U$234,16,FALSE)</f>
        <v>1557.2144571891179</v>
      </c>
      <c r="E214" s="123">
        <f>VLOOKUP(A214,PrivateDomesticFinance!$A$5:$B$234,2,FALSE)</f>
        <v>0</v>
      </c>
      <c r="F214" s="123">
        <f>VLOOKUP(A214,PrivateInternationalFinance!$A$5:$G$234,2,FALSE)</f>
        <v>745.15924708292721</v>
      </c>
      <c r="G214" s="123">
        <f t="shared" si="28"/>
        <v>2817.5256905957535</v>
      </c>
      <c r="H214" s="123"/>
      <c r="I214" s="123" t="str">
        <f t="shared" si="29"/>
        <v>Sub-Saharan Africa</v>
      </c>
      <c r="J214" s="123" t="str">
        <f t="shared" si="30"/>
        <v>Low income</v>
      </c>
      <c r="K214" s="123" t="s">
        <v>180</v>
      </c>
      <c r="L214" s="123" t="str">
        <f t="shared" si="31"/>
        <v>LDC</v>
      </c>
      <c r="M214" s="123" t="str">
        <f t="shared" si="32"/>
        <v/>
      </c>
      <c r="N214" s="123" t="str">
        <f t="shared" si="33"/>
        <v>LLDC</v>
      </c>
      <c r="O214" s="123"/>
      <c r="P214" s="123"/>
      <c r="Q214" s="123" t="str">
        <f t="shared" si="34"/>
        <v/>
      </c>
      <c r="S214" s="108" t="s">
        <v>213</v>
      </c>
      <c r="T214" s="108" t="s">
        <v>180</v>
      </c>
      <c r="U214" s="108" t="s">
        <v>11</v>
      </c>
      <c r="V214" s="108" t="s">
        <v>354</v>
      </c>
      <c r="W214" s="108" t="s">
        <v>13</v>
      </c>
      <c r="X214" s="108" t="s">
        <v>354</v>
      </c>
      <c r="Y214" s="108" t="str">
        <f>VLOOKUP(A214,'List of economies'!$F$7:$I$220,4,FALSE)</f>
        <v>Sub-Saharan Africa</v>
      </c>
      <c r="Z214" s="148">
        <v>4482913159.1611547</v>
      </c>
      <c r="AA214" s="149">
        <f t="shared" si="35"/>
        <v>0.11491455846539396</v>
      </c>
      <c r="AB214" s="149">
        <f t="shared" si="35"/>
        <v>0.34736663457484973</v>
      </c>
      <c r="AC214" s="149">
        <f t="shared" si="35"/>
        <v>0</v>
      </c>
      <c r="AD214" s="149">
        <f t="shared" si="35"/>
        <v>0.16622210170637386</v>
      </c>
    </row>
    <row r="215" spans="1:30" x14ac:dyDescent="0.2">
      <c r="A215" s="123" t="s">
        <v>244</v>
      </c>
      <c r="B215" s="123">
        <v>330</v>
      </c>
      <c r="C215" s="123">
        <f>VLOOKUP(A215,PublicDomesticFinance!$A$4:$F$233,2,FALSE)</f>
        <v>194.31269555373572</v>
      </c>
      <c r="D215" s="123">
        <f>VLOOKUP(A215,PublicInternationalFinance!$A$5:$U$234,16,FALSE)</f>
        <v>1812.3658502662718</v>
      </c>
      <c r="E215" s="123">
        <f>VLOOKUP(A215,PrivateDomesticFinance!$A$5:$B$234,2,FALSE)</f>
        <v>-770.03652961148521</v>
      </c>
      <c r="F215" s="123">
        <f>VLOOKUP(A215,PrivateInternationalFinance!$A$5:$G$234,2,FALSE)</f>
        <v>1254.0696456134206</v>
      </c>
      <c r="G215" s="123">
        <f t="shared" si="28"/>
        <v>2490.7116618219429</v>
      </c>
      <c r="H215" s="123"/>
      <c r="I215" s="123" t="str">
        <f t="shared" si="29"/>
        <v>Sub-Saharan Africa</v>
      </c>
      <c r="J215" s="123" t="str">
        <f t="shared" si="30"/>
        <v>Low income</v>
      </c>
      <c r="K215" s="123" t="s">
        <v>180</v>
      </c>
      <c r="L215" s="123" t="str">
        <f t="shared" si="31"/>
        <v>LDC</v>
      </c>
      <c r="M215" s="123" t="str">
        <f t="shared" si="32"/>
        <v/>
      </c>
      <c r="N215" s="123" t="str">
        <f t="shared" si="33"/>
        <v/>
      </c>
      <c r="O215" s="123" t="s">
        <v>366</v>
      </c>
      <c r="P215" s="123"/>
      <c r="Q215" s="123" t="str">
        <f t="shared" si="34"/>
        <v/>
      </c>
      <c r="S215" s="108" t="s">
        <v>213</v>
      </c>
      <c r="T215" s="108" t="s">
        <v>180</v>
      </c>
      <c r="U215" s="108" t="s">
        <v>11</v>
      </c>
      <c r="V215" s="108" t="s">
        <v>354</v>
      </c>
      <c r="W215" s="108" t="s">
        <v>354</v>
      </c>
      <c r="X215" s="108" t="s">
        <v>354</v>
      </c>
      <c r="Y215" s="108" t="str">
        <f>VLOOKUP(A215,'List of economies'!$F$7:$I$220,4,FALSE)</f>
        <v>Sub-Saharan Africa</v>
      </c>
      <c r="Z215" s="148">
        <v>1047942870.7667594</v>
      </c>
      <c r="AA215" s="149">
        <f t="shared" si="35"/>
        <v>0.1854229853308329</v>
      </c>
      <c r="AB215" s="149">
        <f t="shared" si="35"/>
        <v>1.729451004271062</v>
      </c>
      <c r="AC215" s="149">
        <f t="shared" si="35"/>
        <v>-0.73480773722718729</v>
      </c>
      <c r="AD215" s="149">
        <f t="shared" si="35"/>
        <v>1.1966965763084414</v>
      </c>
    </row>
    <row r="216" spans="1:30" x14ac:dyDescent="0.2">
      <c r="A216" s="123" t="s">
        <v>245</v>
      </c>
      <c r="B216" s="123">
        <v>220</v>
      </c>
      <c r="C216" s="123">
        <f>VLOOKUP(A216,PublicDomesticFinance!$A$4:$F$233,2,FALSE)</f>
        <v>13.677687823421582</v>
      </c>
      <c r="D216" s="123">
        <f>VLOOKUP(A216,PublicInternationalFinance!$A$5:$U$234,16,FALSE)</f>
        <v>1225.2054031159914</v>
      </c>
      <c r="E216" s="123">
        <f>VLOOKUP(A216,PrivateDomesticFinance!$A$5:$B$234,2,FALSE)</f>
        <v>81.764336365527029</v>
      </c>
      <c r="F216" s="123">
        <f>VLOOKUP(A216,PrivateInternationalFinance!$A$5:$G$234,2,FALSE)</f>
        <v>43.734415369993265</v>
      </c>
      <c r="G216" s="123">
        <f t="shared" si="28"/>
        <v>1364.3818426749333</v>
      </c>
      <c r="H216" s="123"/>
      <c r="I216" s="123" t="str">
        <f t="shared" si="29"/>
        <v>Sub-Saharan Africa</v>
      </c>
      <c r="J216" s="123" t="str">
        <f t="shared" si="30"/>
        <v>Low income</v>
      </c>
      <c r="K216" s="123" t="s">
        <v>180</v>
      </c>
      <c r="L216" s="123" t="str">
        <f t="shared" si="31"/>
        <v>LDC</v>
      </c>
      <c r="M216" s="123" t="str">
        <f t="shared" si="32"/>
        <v/>
      </c>
      <c r="N216" s="123" t="str">
        <f t="shared" si="33"/>
        <v>LLDC</v>
      </c>
      <c r="O216" s="123" t="s">
        <v>366</v>
      </c>
      <c r="P216" s="123"/>
      <c r="Q216" s="123" t="str">
        <f t="shared" si="34"/>
        <v/>
      </c>
      <c r="S216" s="108" t="s">
        <v>213</v>
      </c>
      <c r="T216" s="108" t="s">
        <v>180</v>
      </c>
      <c r="U216" s="108" t="s">
        <v>11</v>
      </c>
      <c r="V216" s="108" t="s">
        <v>354</v>
      </c>
      <c r="W216" s="108" t="s">
        <v>13</v>
      </c>
      <c r="X216" s="108" t="s">
        <v>354</v>
      </c>
      <c r="Y216" s="108" t="str">
        <f>VLOOKUP(A216,'List of economies'!$F$7:$I$220,4,FALSE)</f>
        <v>Sub-Saharan Africa</v>
      </c>
      <c r="Z216" s="148">
        <v>1450104574.7481375</v>
      </c>
      <c r="AA216" s="149">
        <f t="shared" si="35"/>
        <v>9.4322078983836068E-3</v>
      </c>
      <c r="AB216" s="149">
        <f t="shared" si="35"/>
        <v>0.84490830830513863</v>
      </c>
      <c r="AC216" s="149">
        <f t="shared" si="35"/>
        <v>5.6385130968729158E-2</v>
      </c>
      <c r="AD216" s="149">
        <f t="shared" si="35"/>
        <v>3.0159490654382157E-2</v>
      </c>
    </row>
    <row r="217" spans="1:30" x14ac:dyDescent="0.2">
      <c r="A217" s="123" t="s">
        <v>246</v>
      </c>
      <c r="B217" s="123">
        <v>200</v>
      </c>
      <c r="C217" s="123">
        <f>VLOOKUP(A217,PublicDomesticFinance!$A$4:$F$233,2,FALSE)</f>
        <v>12.041754047134525</v>
      </c>
      <c r="D217" s="123">
        <f>VLOOKUP(A217,PublicInternationalFinance!$A$5:$U$234,16,FALSE)</f>
        <v>11236.695869032146</v>
      </c>
      <c r="E217" s="123">
        <f>VLOOKUP(A217,PrivateDomesticFinance!$A$5:$B$234,2,FALSE)</f>
        <v>188.7195157214785</v>
      </c>
      <c r="F217" s="123">
        <f>VLOOKUP(A217,PrivateInternationalFinance!$A$5:$G$234,2,FALSE)</f>
        <v>1114.6575561617246</v>
      </c>
      <c r="G217" s="123">
        <f t="shared" si="28"/>
        <v>12552.114694962485</v>
      </c>
      <c r="H217" s="123"/>
      <c r="I217" s="123" t="str">
        <f t="shared" si="29"/>
        <v>Sub-Saharan Africa</v>
      </c>
      <c r="J217" s="123" t="str">
        <f t="shared" si="30"/>
        <v>Low income</v>
      </c>
      <c r="K217" s="123" t="s">
        <v>180</v>
      </c>
      <c r="L217" s="123" t="str">
        <f t="shared" si="31"/>
        <v>LDC</v>
      </c>
      <c r="M217" s="123" t="str">
        <f t="shared" si="32"/>
        <v/>
      </c>
      <c r="N217" s="123" t="str">
        <f t="shared" si="33"/>
        <v/>
      </c>
      <c r="O217" s="123" t="s">
        <v>366</v>
      </c>
      <c r="P217" s="123"/>
      <c r="Q217" s="123" t="str">
        <f t="shared" si="34"/>
        <v/>
      </c>
      <c r="S217" s="108" t="s">
        <v>213</v>
      </c>
      <c r="T217" s="108" t="s">
        <v>180</v>
      </c>
      <c r="U217" s="108" t="s">
        <v>11</v>
      </c>
      <c r="V217" s="108" t="s">
        <v>354</v>
      </c>
      <c r="W217" s="108" t="s">
        <v>354</v>
      </c>
      <c r="X217" s="108" t="s">
        <v>354</v>
      </c>
      <c r="Y217" s="108" t="str">
        <f>VLOOKUP(A217,'List of economies'!$F$7:$I$220,4,FALSE)</f>
        <v>Sub-Saharan Africa</v>
      </c>
      <c r="Z217" s="148">
        <v>10088106488.591042</v>
      </c>
      <c r="AA217" s="149">
        <f t="shared" si="35"/>
        <v>1.1936584988226407E-3</v>
      </c>
      <c r="AB217" s="149">
        <f t="shared" si="35"/>
        <v>1.1138557946171643</v>
      </c>
      <c r="AC217" s="149">
        <f t="shared" si="35"/>
        <v>1.8707129621887652E-2</v>
      </c>
      <c r="AD217" s="149">
        <f t="shared" si="35"/>
        <v>0.11049224722422647</v>
      </c>
    </row>
    <row r="218" spans="1:30" x14ac:dyDescent="0.2">
      <c r="A218" s="123"/>
      <c r="B218" s="123"/>
      <c r="C218" s="123"/>
      <c r="D218" s="123"/>
      <c r="E218" s="123"/>
      <c r="F218" s="123"/>
      <c r="G218" s="123"/>
      <c r="H218" s="123"/>
      <c r="I218" s="123"/>
      <c r="J218" s="123"/>
      <c r="K218" s="123"/>
      <c r="L218" s="123"/>
      <c r="M218" s="123"/>
      <c r="N218" s="123"/>
      <c r="O218" s="123"/>
      <c r="P218" s="123"/>
      <c r="Q218" s="123"/>
      <c r="Z218" s="148" t="s">
        <v>354</v>
      </c>
      <c r="AA218" s="149" t="str">
        <f t="shared" si="35"/>
        <v/>
      </c>
      <c r="AB218" s="149" t="str">
        <f t="shared" si="35"/>
        <v/>
      </c>
      <c r="AC218" s="149" t="str">
        <f t="shared" si="35"/>
        <v/>
      </c>
      <c r="AD218" s="149" t="str">
        <f t="shared" si="35"/>
        <v/>
      </c>
    </row>
    <row r="219" spans="1:30" x14ac:dyDescent="0.2">
      <c r="A219" s="123" t="s">
        <v>247</v>
      </c>
      <c r="B219" s="123">
        <v>9631.7128681752365</v>
      </c>
      <c r="C219" s="123">
        <f>VLOOKUP(A219,PublicDomesticFinance!$A$4:$F$233,2,FALSE)</f>
        <v>7788573.7107355567</v>
      </c>
      <c r="D219" s="123">
        <f>VLOOKUP(A219,PublicInternationalFinance!$A$5:$U$234,16,FALSE)</f>
        <v>85322.431671479935</v>
      </c>
      <c r="E219" s="123">
        <f>VLOOKUP(A219,PrivateDomesticFinance!$A$5:$B$234,2,FALSE)</f>
        <v>0</v>
      </c>
      <c r="F219" s="123">
        <f>VLOOKUP(A219,PrivateInternationalFinance!$A$5:$G$234,2,FALSE)</f>
        <v>1567489.9911507918</v>
      </c>
      <c r="G219" s="123">
        <f t="shared" ref="G219:G235" si="36">SUM(C219:F219)</f>
        <v>9441386.1335578281</v>
      </c>
      <c r="H219" s="123"/>
      <c r="I219" s="123"/>
      <c r="J219" s="123"/>
      <c r="K219" s="123"/>
      <c r="L219" s="123"/>
      <c r="M219" s="123"/>
      <c r="N219" s="123"/>
      <c r="O219" s="123"/>
      <c r="P219" s="123"/>
      <c r="Q219" s="123"/>
      <c r="Z219" s="148">
        <v>53236185772825.5</v>
      </c>
      <c r="AA219" s="149">
        <f t="shared" si="35"/>
        <v>0.14630224907493744</v>
      </c>
      <c r="AB219" s="149">
        <f t="shared" si="35"/>
        <v>1.6027149660115753E-3</v>
      </c>
      <c r="AC219" s="149">
        <f t="shared" si="35"/>
        <v>0</v>
      </c>
      <c r="AD219" s="149">
        <f t="shared" si="35"/>
        <v>2.9444070201417767E-2</v>
      </c>
    </row>
    <row r="220" spans="1:30" x14ac:dyDescent="0.2">
      <c r="A220" s="123"/>
      <c r="B220" s="123"/>
      <c r="C220" s="123"/>
      <c r="D220" s="123"/>
      <c r="E220" s="123"/>
      <c r="F220" s="123"/>
      <c r="G220" s="123"/>
      <c r="H220" s="123"/>
      <c r="I220" s="123"/>
      <c r="J220" s="123"/>
      <c r="K220" s="123"/>
      <c r="L220" s="123"/>
      <c r="M220" s="123"/>
      <c r="N220" s="123"/>
      <c r="O220" s="123"/>
      <c r="P220" s="123"/>
      <c r="Q220" s="123"/>
      <c r="Z220" s="148" t="s">
        <v>354</v>
      </c>
      <c r="AA220" s="149" t="str">
        <f t="shared" si="35"/>
        <v/>
      </c>
      <c r="AB220" s="149" t="str">
        <f t="shared" si="35"/>
        <v/>
      </c>
      <c r="AC220" s="149" t="str">
        <f t="shared" si="35"/>
        <v/>
      </c>
      <c r="AD220" s="149" t="str">
        <f t="shared" si="35"/>
        <v/>
      </c>
    </row>
    <row r="221" spans="1:30" x14ac:dyDescent="0.2">
      <c r="A221" s="123" t="s">
        <v>213</v>
      </c>
      <c r="B221" s="123">
        <v>551.06706712753839</v>
      </c>
      <c r="C221" s="123">
        <f>VLOOKUP(A221,PublicDomesticFinance!$A$4:$F$233,2,FALSE)</f>
        <v>46493.882255605618</v>
      </c>
      <c r="D221" s="123">
        <f>VLOOKUP(A221,PublicInternationalFinance!$A$5:$U$234,16,FALSE)</f>
        <v>120339.63927098777</v>
      </c>
      <c r="E221" s="123">
        <f>VLOOKUP(A221,PrivateDomesticFinance!$A$5:$B$234,2,FALSE)</f>
        <v>46541.929895312183</v>
      </c>
      <c r="F221" s="123">
        <f>VLOOKUP(A221,PrivateInternationalFinance!$A$5:$G$234,2,FALSE)</f>
        <v>49436.952441109657</v>
      </c>
      <c r="G221" s="123">
        <f t="shared" si="36"/>
        <v>262812.40386301524</v>
      </c>
      <c r="H221" s="123"/>
      <c r="I221" s="123"/>
      <c r="J221" s="123"/>
      <c r="K221" s="123"/>
      <c r="L221" s="123"/>
      <c r="M221" s="123"/>
      <c r="N221" s="123"/>
      <c r="O221" s="123"/>
      <c r="P221" s="123"/>
      <c r="Q221" s="123"/>
      <c r="Z221" s="148">
        <v>336418559033.24207</v>
      </c>
      <c r="AA221" s="149">
        <f t="shared" si="35"/>
        <v>0.13820248915283978</v>
      </c>
      <c r="AB221" s="149">
        <f t="shared" si="35"/>
        <v>0.35770808726131192</v>
      </c>
      <c r="AC221" s="149">
        <f t="shared" si="35"/>
        <v>0.13834531016677143</v>
      </c>
      <c r="AD221" s="149">
        <f t="shared" si="35"/>
        <v>0.14695072882773008</v>
      </c>
    </row>
    <row r="222" spans="1:30" x14ac:dyDescent="0.2">
      <c r="A222" s="123" t="s">
        <v>248</v>
      </c>
      <c r="B222" s="123">
        <v>3913.8248065482135</v>
      </c>
      <c r="C222" s="123">
        <f>VLOOKUP(A222,PublicDomesticFinance!$A$4:$F$233,2,FALSE)</f>
        <v>1814107.0941064677</v>
      </c>
      <c r="D222" s="123">
        <f>VLOOKUP(A222,PublicInternationalFinance!$A$5:$U$234,16,FALSE)</f>
        <v>105128.80701658082</v>
      </c>
      <c r="E222" s="123">
        <f>VLOOKUP(A222,PrivateDomesticFinance!$A$5:$B$234,2,FALSE)</f>
        <v>2392761.424571312</v>
      </c>
      <c r="F222" s="123">
        <f>VLOOKUP(A222,PrivateInternationalFinance!$A$5:$G$234,2,FALSE)</f>
        <v>800187.84202850889</v>
      </c>
      <c r="G222" s="123">
        <f t="shared" si="36"/>
        <v>5112185.1677228697</v>
      </c>
      <c r="H222" s="123"/>
      <c r="I222" s="123"/>
      <c r="J222" s="123"/>
      <c r="K222" s="123"/>
      <c r="L222" s="123"/>
      <c r="M222" s="123"/>
      <c r="N222" s="123"/>
      <c r="O222" s="123"/>
      <c r="P222" s="123"/>
      <c r="Q222" s="123"/>
      <c r="Z222" s="148">
        <v>12743596261074.656</v>
      </c>
      <c r="AA222" s="149">
        <f t="shared" si="35"/>
        <v>0.14235440741697553</v>
      </c>
      <c r="AB222" s="149">
        <f t="shared" si="35"/>
        <v>8.2495399934865311E-3</v>
      </c>
      <c r="AC222" s="149">
        <f t="shared" si="35"/>
        <v>0.18776186686642038</v>
      </c>
      <c r="AD222" s="149">
        <f t="shared" si="35"/>
        <v>6.2791367965154748E-2</v>
      </c>
    </row>
    <row r="223" spans="1:30" x14ac:dyDescent="0.2">
      <c r="A223" s="145" t="s">
        <v>163</v>
      </c>
      <c r="B223" s="123"/>
      <c r="C223" s="123">
        <f>VLOOKUP(A223,PublicDomesticFinance!$A$4:$F$233,2,FALSE)</f>
        <v>368806.88081963971</v>
      </c>
      <c r="D223" s="123">
        <f>VLOOKUP(A223,PublicInternationalFinance!$A$5:$U$234,16,FALSE)</f>
        <v>71845.000267406373</v>
      </c>
      <c r="E223" s="123">
        <f>VLOOKUP(A223,PrivateDomesticFinance!$A$5:$B$234,2,FALSE)</f>
        <v>589607.03131017252</v>
      </c>
      <c r="F223" s="123">
        <f>VLOOKUP(A223,PrivateInternationalFinance!$A$5:$G$234,2,FALSE)</f>
        <v>289997.80749752629</v>
      </c>
      <c r="G223" s="123">
        <f t="shared" si="36"/>
        <v>1320256.7198947449</v>
      </c>
      <c r="H223" s="123"/>
      <c r="I223" s="123"/>
      <c r="J223" s="123"/>
      <c r="K223" s="123"/>
      <c r="L223" s="123"/>
      <c r="M223" s="123"/>
      <c r="N223" s="123"/>
      <c r="O223" s="123"/>
      <c r="P223" s="123"/>
      <c r="Q223" s="123"/>
      <c r="Z223" s="148">
        <v>2942170502267.6523</v>
      </c>
      <c r="AA223" s="149">
        <f t="shared" si="35"/>
        <v>0.12535197417531888</v>
      </c>
      <c r="AB223" s="149">
        <f t="shared" si="35"/>
        <v>2.4419047166720102E-2</v>
      </c>
      <c r="AC223" s="149">
        <f t="shared" si="35"/>
        <v>0.20039866175523749</v>
      </c>
      <c r="AD223" s="149">
        <f t="shared" si="35"/>
        <v>9.8565942141698795E-2</v>
      </c>
    </row>
    <row r="224" spans="1:30" x14ac:dyDescent="0.2">
      <c r="A224" s="145" t="s">
        <v>343</v>
      </c>
      <c r="B224" s="123"/>
      <c r="C224" s="123">
        <f>VLOOKUP(A224,PublicDomesticFinance!$A$4:$F$233,2,FALSE)</f>
        <v>1445300.213286828</v>
      </c>
      <c r="D224" s="123">
        <f>VLOOKUP(A224,PublicInternationalFinance!$A$5:$U$234,16,FALSE)</f>
        <v>33283.806749174444</v>
      </c>
      <c r="E224" s="123">
        <f>VLOOKUP(A224,PrivateDomesticFinance!$A$5:$B$234,2,FALSE)</f>
        <v>1803154.3932611393</v>
      </c>
      <c r="F224" s="123">
        <f>VLOOKUP(A224,PrivateInternationalFinance!$A$5:$G$234,2,FALSE)</f>
        <v>510190.03453098261</v>
      </c>
      <c r="G224" s="123">
        <f t="shared" si="36"/>
        <v>3791928.4478281243</v>
      </c>
      <c r="H224" s="123"/>
      <c r="I224" s="123"/>
      <c r="J224" s="123"/>
      <c r="K224" s="123"/>
      <c r="L224" s="123"/>
      <c r="M224" s="123"/>
      <c r="N224" s="123"/>
      <c r="O224" s="123"/>
      <c r="P224" s="123"/>
      <c r="Q224" s="123"/>
      <c r="Z224" s="148">
        <v>9802360117157.1797</v>
      </c>
      <c r="AA224" s="149">
        <f t="shared" si="35"/>
        <v>0.14744410489032159</v>
      </c>
      <c r="AB224" s="149">
        <f t="shared" si="35"/>
        <v>3.3954890813404645E-3</v>
      </c>
      <c r="AC224" s="149">
        <f t="shared" si="35"/>
        <v>0.18395104563696429</v>
      </c>
      <c r="AD224" s="149">
        <f t="shared" si="35"/>
        <v>5.2047673053552818E-2</v>
      </c>
    </row>
    <row r="225" spans="1:30" x14ac:dyDescent="0.2">
      <c r="A225" s="123" t="s">
        <v>250</v>
      </c>
      <c r="B225" s="123">
        <v>3424.5461978078433</v>
      </c>
      <c r="C225" s="123">
        <f>VLOOKUP(A225,PublicDomesticFinance!$A$4:$F$233,2,FALSE)</f>
        <v>1860600.9763620733</v>
      </c>
      <c r="D225" s="123">
        <f>VLOOKUP(A225,PublicInternationalFinance!$A$5:$U$234,16,FALSE)</f>
        <v>225468.4462875686</v>
      </c>
      <c r="E225" s="123">
        <f>VLOOKUP(A225,PrivateDomesticFinance!$A$5:$B$234,2,FALSE)</f>
        <v>2439303.3544666241</v>
      </c>
      <c r="F225" s="123">
        <f>VLOOKUP(A225,PrivateInternationalFinance!$A$5:$G$234,2,FALSE)</f>
        <v>849624.79446961859</v>
      </c>
      <c r="G225" s="123">
        <f t="shared" si="36"/>
        <v>5374997.5715858843</v>
      </c>
      <c r="H225" s="123"/>
      <c r="I225" s="123"/>
      <c r="J225" s="123"/>
      <c r="K225" s="123"/>
      <c r="L225" s="123"/>
      <c r="M225" s="123"/>
      <c r="N225" s="123"/>
      <c r="O225" s="123"/>
      <c r="P225" s="123"/>
      <c r="Q225" s="123"/>
      <c r="Z225" s="148">
        <v>13083693168247.613</v>
      </c>
      <c r="AA225" s="149">
        <f t="shared" si="35"/>
        <v>0.14220762841469753</v>
      </c>
      <c r="AB225" s="149">
        <f t="shared" si="35"/>
        <v>1.7232783082589447E-2</v>
      </c>
      <c r="AC225" s="149">
        <f t="shared" si="35"/>
        <v>0.18643844082086009</v>
      </c>
      <c r="AD225" s="149">
        <f t="shared" si="35"/>
        <v>6.4937688735436344E-2</v>
      </c>
    </row>
    <row r="226" spans="1:30" x14ac:dyDescent="0.2">
      <c r="A226" s="123" t="s">
        <v>251</v>
      </c>
      <c r="B226" s="123"/>
      <c r="C226" s="123">
        <f>VLOOKUP(A226,PublicDomesticFinance!$A$4:$F$233,2,FALSE)</f>
        <v>138533.57452850134</v>
      </c>
      <c r="D226" s="123">
        <f>VLOOKUP(A226,PublicInternationalFinance!$A$5:$U$234,16,FALSE)</f>
        <v>16702.527037717307</v>
      </c>
      <c r="E226" s="123">
        <f>VLOOKUP(A226,PrivateDomesticFinance!$A$5:$B$234,2,FALSE)</f>
        <v>914828.00445136835</v>
      </c>
      <c r="F226" s="123">
        <f>VLOOKUP(A226,PrivateInternationalFinance!$A$5:$G$234,2,FALSE)</f>
        <v>280829.19609959796</v>
      </c>
      <c r="G226" s="123">
        <f t="shared" si="36"/>
        <v>1350893.302117185</v>
      </c>
      <c r="H226" s="123"/>
      <c r="I226" s="123"/>
      <c r="J226" s="123"/>
      <c r="K226" s="123"/>
      <c r="L226" s="123"/>
      <c r="M226" s="123"/>
      <c r="N226" s="123"/>
      <c r="O226" s="123"/>
      <c r="P226" s="123"/>
      <c r="Q226" s="123"/>
      <c r="Z226" s="148" t="s">
        <v>354</v>
      </c>
      <c r="AA226" s="149" t="str">
        <f t="shared" si="35"/>
        <v/>
      </c>
      <c r="AB226" s="149" t="str">
        <f t="shared" si="35"/>
        <v/>
      </c>
      <c r="AC226" s="149" t="str">
        <f t="shared" si="35"/>
        <v/>
      </c>
      <c r="AD226" s="149" t="str">
        <f t="shared" si="35"/>
        <v/>
      </c>
    </row>
    <row r="227" spans="1:30" x14ac:dyDescent="0.2">
      <c r="A227" s="123" t="s">
        <v>252</v>
      </c>
      <c r="B227" s="123"/>
      <c r="C227" s="123">
        <f>VLOOKUP(A227,PublicDomesticFinance!$A$4:$F$233,2,FALSE)</f>
        <v>371720.84456206561</v>
      </c>
      <c r="D227" s="123">
        <f>VLOOKUP(A227,PublicInternationalFinance!$A$5:$U$234,16,FALSE)</f>
        <v>18468.194951446643</v>
      </c>
      <c r="E227" s="123">
        <f>VLOOKUP(A227,PrivateDomesticFinance!$A$5:$B$234,2,FALSE)</f>
        <v>342301.07084635325</v>
      </c>
      <c r="F227" s="123">
        <f>VLOOKUP(A227,PrivateInternationalFinance!$A$5:$G$234,2,FALSE)</f>
        <v>119235.68687692408</v>
      </c>
      <c r="G227" s="123">
        <f t="shared" si="36"/>
        <v>851725.7972367896</v>
      </c>
      <c r="H227" s="123"/>
      <c r="I227" s="123"/>
      <c r="J227" s="123"/>
      <c r="K227" s="123"/>
      <c r="L227" s="123"/>
      <c r="M227" s="123"/>
      <c r="N227" s="123"/>
      <c r="O227" s="123"/>
      <c r="P227" s="123"/>
      <c r="Q227" s="123"/>
      <c r="Z227" s="148" t="s">
        <v>354</v>
      </c>
      <c r="AA227" s="149" t="str">
        <f t="shared" si="35"/>
        <v/>
      </c>
      <c r="AB227" s="149" t="str">
        <f t="shared" si="35"/>
        <v/>
      </c>
      <c r="AC227" s="149" t="str">
        <f t="shared" si="35"/>
        <v/>
      </c>
      <c r="AD227" s="149" t="str">
        <f t="shared" si="35"/>
        <v/>
      </c>
    </row>
    <row r="228" spans="1:30" x14ac:dyDescent="0.2">
      <c r="A228" s="123" t="s">
        <v>253</v>
      </c>
      <c r="B228" s="123"/>
      <c r="C228" s="123">
        <f>VLOOKUP(A228,PublicDomesticFinance!$A$4:$F$233,2,FALSE)</f>
        <v>298174.32773093064</v>
      </c>
      <c r="D228" s="123">
        <f>VLOOKUP(A228,PublicInternationalFinance!$A$5:$U$234,16,FALSE)</f>
        <v>24033.598325740601</v>
      </c>
      <c r="E228" s="123">
        <f>VLOOKUP(A228,PrivateDomesticFinance!$A$5:$B$234,2,FALSE)</f>
        <v>337216.00732776202</v>
      </c>
      <c r="F228" s="123">
        <f>VLOOKUP(A228,PrivateInternationalFinance!$A$5:$G$234,2,FALSE)</f>
        <v>132501.78422983526</v>
      </c>
      <c r="G228" s="123">
        <f t="shared" si="36"/>
        <v>791925.71761426853</v>
      </c>
      <c r="H228" s="123"/>
      <c r="I228" s="123"/>
      <c r="J228" s="123"/>
      <c r="K228" s="123"/>
      <c r="L228" s="123"/>
      <c r="M228" s="123"/>
      <c r="N228" s="123"/>
      <c r="O228" s="123"/>
      <c r="P228" s="123"/>
      <c r="Q228" s="123"/>
      <c r="Z228" s="148" t="s">
        <v>354</v>
      </c>
      <c r="AA228" s="149" t="str">
        <f t="shared" si="35"/>
        <v/>
      </c>
      <c r="AB228" s="149" t="str">
        <f t="shared" si="35"/>
        <v/>
      </c>
      <c r="AC228" s="149" t="str">
        <f t="shared" si="35"/>
        <v/>
      </c>
      <c r="AD228" s="149" t="str">
        <f t="shared" si="35"/>
        <v/>
      </c>
    </row>
    <row r="229" spans="1:30" x14ac:dyDescent="0.2">
      <c r="A229" s="123" t="s">
        <v>254</v>
      </c>
      <c r="B229" s="123"/>
      <c r="C229" s="123">
        <f>VLOOKUP(A229,PublicDomesticFinance!$A$4:$F$233,2,FALSE)</f>
        <v>98379.848262062384</v>
      </c>
      <c r="D229" s="123">
        <f>VLOOKUP(A229,PublicInternationalFinance!$A$5:$U$234,16,FALSE)</f>
        <v>14407.163264946454</v>
      </c>
      <c r="E229" s="123">
        <f>VLOOKUP(A229,PrivateDomesticFinance!$A$5:$B$234,2,FALSE)</f>
        <v>44592.295916750823</v>
      </c>
      <c r="F229" s="123">
        <f>VLOOKUP(A229,PrivateInternationalFinance!$A$5:$G$234,2,FALSE)</f>
        <v>52611.050369144614</v>
      </c>
      <c r="G229" s="123">
        <f t="shared" si="36"/>
        <v>209990.35781290429</v>
      </c>
      <c r="H229" s="123"/>
      <c r="I229" s="123"/>
      <c r="J229" s="123"/>
      <c r="K229" s="123"/>
      <c r="L229" s="123"/>
      <c r="M229" s="123"/>
      <c r="N229" s="123"/>
      <c r="O229" s="123"/>
      <c r="P229" s="123"/>
      <c r="Q229" s="123"/>
      <c r="Z229" s="148" t="s">
        <v>354</v>
      </c>
      <c r="AA229" s="149" t="str">
        <f t="shared" si="35"/>
        <v/>
      </c>
      <c r="AB229" s="149" t="str">
        <f t="shared" si="35"/>
        <v/>
      </c>
      <c r="AC229" s="149" t="str">
        <f t="shared" si="35"/>
        <v/>
      </c>
      <c r="AD229" s="149" t="str">
        <f t="shared" si="35"/>
        <v/>
      </c>
    </row>
    <row r="230" spans="1:30" x14ac:dyDescent="0.2">
      <c r="A230" s="123" t="s">
        <v>255</v>
      </c>
      <c r="B230" s="123"/>
      <c r="C230" s="123">
        <f>VLOOKUP(A230,PublicDomesticFinance!$A$4:$F$233,2,FALSE)</f>
        <v>173654.39007101418</v>
      </c>
      <c r="D230" s="123">
        <f>VLOOKUP(A230,PublicInternationalFinance!$A$5:$U$234,16,FALSE)</f>
        <v>37809.106341415951</v>
      </c>
      <c r="E230" s="123">
        <f>VLOOKUP(A230,PrivateDomesticFinance!$A$5:$B$234,2,FALSE)</f>
        <v>391293.66267910646</v>
      </c>
      <c r="F230" s="123">
        <f>VLOOKUP(A230,PrivateInternationalFinance!$A$5:$G$234,2,FALSE)</f>
        <v>132327.4551606848</v>
      </c>
      <c r="G230" s="123">
        <f t="shared" si="36"/>
        <v>735084.61425222142</v>
      </c>
      <c r="H230" s="123"/>
      <c r="I230" s="123"/>
      <c r="J230" s="123"/>
      <c r="K230" s="123"/>
      <c r="L230" s="123"/>
      <c r="M230" s="123"/>
      <c r="N230" s="123"/>
      <c r="O230" s="123"/>
      <c r="P230" s="123"/>
      <c r="Q230" s="123"/>
      <c r="Z230" s="148" t="s">
        <v>354</v>
      </c>
      <c r="AA230" s="149" t="str">
        <f t="shared" si="35"/>
        <v/>
      </c>
      <c r="AB230" s="149" t="str">
        <f t="shared" si="35"/>
        <v/>
      </c>
      <c r="AC230" s="149" t="str">
        <f t="shared" si="35"/>
        <v/>
      </c>
      <c r="AD230" s="149" t="str">
        <f t="shared" si="35"/>
        <v/>
      </c>
    </row>
    <row r="231" spans="1:30" x14ac:dyDescent="0.2">
      <c r="A231" s="123" t="s">
        <v>256</v>
      </c>
      <c r="B231" s="123"/>
      <c r="C231" s="123">
        <f>VLOOKUP(A231,PublicDomesticFinance!$A$4:$F$233,2,FALSE)</f>
        <v>109748.01718478897</v>
      </c>
      <c r="D231" s="123">
        <f>VLOOKUP(A231,PublicInternationalFinance!$A$5:$U$234,16,FALSE)</f>
        <v>94392.315723356747</v>
      </c>
      <c r="E231" s="123">
        <f>VLOOKUP(A231,PrivateDomesticFinance!$A$5:$B$234,2,FALSE)</f>
        <v>53584.612263832198</v>
      </c>
      <c r="F231" s="123">
        <f>VLOOKUP(A231,PrivateInternationalFinance!$A$5:$G$234,2,FALSE)</f>
        <v>48704.26205658626</v>
      </c>
      <c r="G231" s="123">
        <f t="shared" si="36"/>
        <v>306429.20722856419</v>
      </c>
      <c r="H231" s="123"/>
      <c r="I231" s="123"/>
      <c r="J231" s="123"/>
      <c r="K231" s="123"/>
      <c r="L231" s="123"/>
      <c r="M231" s="123"/>
      <c r="N231" s="123"/>
      <c r="O231" s="123"/>
      <c r="P231" s="123"/>
      <c r="Q231" s="123"/>
      <c r="Z231" s="148" t="s">
        <v>354</v>
      </c>
      <c r="AA231" s="149" t="str">
        <f t="shared" si="35"/>
        <v/>
      </c>
      <c r="AB231" s="149" t="str">
        <f t="shared" si="35"/>
        <v/>
      </c>
      <c r="AC231" s="149" t="str">
        <f t="shared" si="35"/>
        <v/>
      </c>
      <c r="AD231" s="149" t="str">
        <f t="shared" si="35"/>
        <v/>
      </c>
    </row>
    <row r="232" spans="1:30" x14ac:dyDescent="0.2">
      <c r="A232" s="123" t="s">
        <v>257</v>
      </c>
      <c r="B232" s="123">
        <v>36977.933382360883</v>
      </c>
      <c r="C232" s="123">
        <f>VLOOKUP(A232,PublicDomesticFinance!$A$4:$F$233,2,FALSE)</f>
        <v>5802322.1065230826</v>
      </c>
      <c r="D232" s="123">
        <f>VLOOKUP(A232,PublicInternationalFinance!$A$5:$U$234,16,FALSE)</f>
        <v>-120490.47397314379</v>
      </c>
      <c r="E232" s="123">
        <f>VLOOKUP(A232,PrivateDomesticFinance!$A$5:$B$234,2,FALSE)</f>
        <v>0</v>
      </c>
      <c r="F232" s="123">
        <f>VLOOKUP(A232,PrivateInternationalFinance!$A$5:$G$234,2,FALSE)</f>
        <v>802651.25319063384</v>
      </c>
      <c r="G232" s="123">
        <f t="shared" si="36"/>
        <v>6484482.8857405726</v>
      </c>
      <c r="H232" s="123"/>
      <c r="I232" s="123"/>
      <c r="J232" s="123"/>
      <c r="K232" s="123"/>
      <c r="L232" s="123"/>
      <c r="M232" s="123"/>
      <c r="N232" s="123"/>
      <c r="O232" s="123"/>
      <c r="P232" s="123"/>
      <c r="Q232" s="123"/>
      <c r="Z232" s="148">
        <v>40235945399272.062</v>
      </c>
      <c r="AA232" s="149">
        <f t="shared" si="35"/>
        <v>0.14420742569722389</v>
      </c>
      <c r="AB232" s="149">
        <f t="shared" si="35"/>
        <v>-2.9945978099305123E-3</v>
      </c>
      <c r="AC232" s="149">
        <f t="shared" si="35"/>
        <v>0</v>
      </c>
      <c r="AD232" s="149">
        <f t="shared" si="35"/>
        <v>1.9948611750655054E-2</v>
      </c>
    </row>
    <row r="233" spans="1:30" hidden="1" x14ac:dyDescent="0.2">
      <c r="A233" s="123" t="s">
        <v>258</v>
      </c>
      <c r="B233" s="123"/>
      <c r="C233" s="123">
        <f>VLOOKUP(A233,PublicDomesticFinance!$A$4:$F$233,2,FALSE)</f>
        <v>0</v>
      </c>
      <c r="D233" s="123">
        <f>VLOOKUP(A233,PublicInternationalFinance!$A$5:$U$234,16,FALSE)</f>
        <v>0</v>
      </c>
      <c r="E233" s="123">
        <f>VLOOKUP(A233,PrivateDomesticFinance!$A$5:$B$234,2,FALSE)</f>
        <v>0</v>
      </c>
      <c r="F233" s="123">
        <f>VLOOKUP(A233,PrivateInternationalFinance!$A$5:$G$234,2,FALSE)</f>
        <v>0</v>
      </c>
      <c r="G233" s="123">
        <f t="shared" si="36"/>
        <v>0</v>
      </c>
      <c r="H233" s="123"/>
      <c r="I233" s="123"/>
      <c r="J233" s="123"/>
      <c r="K233" s="123"/>
      <c r="L233" s="123"/>
      <c r="M233" s="123"/>
      <c r="N233" s="123"/>
      <c r="O233" s="123"/>
      <c r="P233" s="123"/>
      <c r="Q233" s="123"/>
      <c r="Z233" s="148" t="s">
        <v>354</v>
      </c>
      <c r="AA233" s="149" t="str">
        <f t="shared" si="35"/>
        <v/>
      </c>
      <c r="AB233" s="149" t="str">
        <f t="shared" si="35"/>
        <v/>
      </c>
      <c r="AC233" s="149" t="str">
        <f t="shared" si="35"/>
        <v/>
      </c>
      <c r="AD233" s="149" t="str">
        <f t="shared" si="35"/>
        <v/>
      </c>
    </row>
    <row r="234" spans="1:30" x14ac:dyDescent="0.2">
      <c r="A234" s="123" t="s">
        <v>12</v>
      </c>
      <c r="B234" s="123"/>
      <c r="C234" s="123">
        <f>VLOOKUP(A234,PublicDomesticFinance!$A$4:$F$235,2,FALSE)</f>
        <v>30332.772783573109</v>
      </c>
      <c r="D234" s="123">
        <f>VLOOKUP(A234,PublicInternationalFinance!$A$5:$U$235,16,FALSE)</f>
        <v>13059.841782768301</v>
      </c>
      <c r="E234" s="123">
        <f>VLOOKUP(A234,PrivateDomesticFinance!$A$5:$B$235,2,FALSE)</f>
        <v>1369.3685901011979</v>
      </c>
      <c r="F234" s="123">
        <f>VLOOKUP(A234,PrivateInternationalFinance!$A$5:$G$235,2,FALSE)</f>
        <v>62973.592013928734</v>
      </c>
      <c r="G234" s="123">
        <f t="shared" si="36"/>
        <v>107735.57517037133</v>
      </c>
      <c r="H234" s="123"/>
      <c r="I234" s="123"/>
      <c r="J234" s="123"/>
      <c r="K234" s="123"/>
      <c r="L234" s="123"/>
      <c r="M234" s="123"/>
      <c r="N234" s="123"/>
      <c r="O234" s="123"/>
      <c r="P234" s="123"/>
      <c r="Q234" s="123"/>
      <c r="Z234" s="148" t="s">
        <v>354</v>
      </c>
      <c r="AA234" s="149" t="str">
        <f t="shared" si="35"/>
        <v/>
      </c>
      <c r="AB234" s="149" t="str">
        <f t="shared" si="35"/>
        <v/>
      </c>
      <c r="AC234" s="149" t="str">
        <f t="shared" si="35"/>
        <v/>
      </c>
      <c r="AD234" s="149" t="str">
        <f t="shared" si="35"/>
        <v/>
      </c>
    </row>
    <row r="235" spans="1:30" x14ac:dyDescent="0.2">
      <c r="A235" s="123" t="s">
        <v>353</v>
      </c>
      <c r="B235" s="123"/>
      <c r="C235" s="123">
        <f>VLOOKUP(A235,PublicDomesticFinance!$A$4:$F$237,2,FALSE)</f>
        <v>4892909.9292867007</v>
      </c>
      <c r="D235" s="123">
        <f>VLOOKUP(A235,PublicInternationalFinance!$A$5:$U$237,16,FALSE)</f>
        <v>-67747.932140883961</v>
      </c>
      <c r="E235" s="123">
        <f>VLOOKUP(A235,PrivateDomesticFinance!$A$5:$B$237,2,FALSE)</f>
        <v>1799029.71461325</v>
      </c>
      <c r="F235" s="123">
        <f>VLOOKUP(A235,PrivateInternationalFinance!$A$5:$G$237,2,FALSE)</f>
        <v>346813.01317893364</v>
      </c>
      <c r="G235" s="123">
        <f t="shared" si="36"/>
        <v>6971004.7249379996</v>
      </c>
      <c r="H235" s="123"/>
      <c r="I235" s="123"/>
      <c r="J235" s="123"/>
      <c r="K235" s="123"/>
      <c r="L235" s="123"/>
      <c r="M235" s="123"/>
      <c r="N235" s="123"/>
      <c r="O235" s="123"/>
      <c r="P235" s="123"/>
      <c r="Q235" s="123"/>
      <c r="Z235" s="148" t="s">
        <v>354</v>
      </c>
      <c r="AA235" s="149" t="str">
        <f t="shared" si="35"/>
        <v/>
      </c>
      <c r="AB235" s="149" t="str">
        <f t="shared" si="35"/>
        <v/>
      </c>
      <c r="AC235" s="149" t="str">
        <f t="shared" si="35"/>
        <v/>
      </c>
      <c r="AD235" s="149" t="str">
        <f t="shared" si="35"/>
        <v/>
      </c>
    </row>
    <row r="236" spans="1:30" x14ac:dyDescent="0.2">
      <c r="A236" s="123" t="s">
        <v>11</v>
      </c>
      <c r="B236" s="123"/>
      <c r="C236" s="123">
        <f>VLOOKUP(A236,PublicDomesticFinance!$A$4:$F$239,2,FALSE)</f>
        <v>26216.248202251481</v>
      </c>
      <c r="D236" s="123">
        <f>VLOOKUP(A236,PublicInternationalFinance!$A$5:$U$239,16,FALSE)</f>
        <v>98062.430177495902</v>
      </c>
      <c r="E236" s="123">
        <f>VLOOKUP(A236,PrivateDomesticFinance!$A$5:$B$239,2,FALSE)</f>
        <v>34311.615274980701</v>
      </c>
      <c r="F236" s="123">
        <f>VLOOKUP(A236,PrivateInternationalFinance!$A$5:$G$239,2,FALSE)</f>
        <v>39756.336276210619</v>
      </c>
      <c r="G236" s="123">
        <f>SUM(C236:F236)</f>
        <v>198346.62993093868</v>
      </c>
      <c r="H236" s="123"/>
      <c r="I236" s="123"/>
      <c r="J236" s="123"/>
      <c r="K236" s="123"/>
      <c r="L236" s="123"/>
      <c r="M236" s="123"/>
      <c r="N236" s="123"/>
      <c r="O236" s="123"/>
      <c r="P236" s="123"/>
      <c r="Q236" s="123"/>
      <c r="Z236" s="148" t="s">
        <v>354</v>
      </c>
      <c r="AA236" s="149" t="str">
        <f t="shared" si="35"/>
        <v/>
      </c>
      <c r="AB236" s="149" t="str">
        <f t="shared" si="35"/>
        <v/>
      </c>
      <c r="AC236" s="149" t="str">
        <f t="shared" si="35"/>
        <v/>
      </c>
      <c r="AD236" s="149" t="str">
        <f t="shared" si="35"/>
        <v/>
      </c>
    </row>
    <row r="237" spans="1:30" x14ac:dyDescent="0.2">
      <c r="A237" s="123" t="s">
        <v>180</v>
      </c>
      <c r="B237" s="123"/>
      <c r="C237" s="123">
        <f>VLOOKUP(A237,PublicDomesticFinance!$A$4:$F$239,2,FALSE)</f>
        <v>20456.616149106801</v>
      </c>
      <c r="D237" s="123">
        <f>VLOOKUP(A237,PublicInternationalFinance!$A$5:$U$239,16,FALSE)</f>
        <v>94867.53472038047</v>
      </c>
      <c r="E237" s="123">
        <f>VLOOKUP(A237,PrivateDomesticFinance!$A$5:$B$239,2,FALSE)</f>
        <v>30136.418216732687</v>
      </c>
      <c r="F237" s="123">
        <f>VLOOKUP(A237,PrivateInternationalFinance!$A$5:$G$239,2,FALSE)</f>
        <v>29541.627818300749</v>
      </c>
      <c r="G237" s="123">
        <f>SUM(C237:F237)</f>
        <v>175002.19690452071</v>
      </c>
      <c r="H237" s="123"/>
      <c r="I237" s="123"/>
      <c r="J237" s="123"/>
      <c r="K237" s="123"/>
      <c r="L237" s="123"/>
      <c r="M237" s="123"/>
      <c r="N237" s="123"/>
      <c r="O237" s="123"/>
      <c r="P237" s="123"/>
      <c r="Q237" s="123"/>
      <c r="Z237" s="148" t="s">
        <v>354</v>
      </c>
      <c r="AA237" s="149" t="str">
        <f t="shared" si="35"/>
        <v/>
      </c>
      <c r="AB237" s="149" t="str">
        <f t="shared" si="35"/>
        <v/>
      </c>
      <c r="AC237" s="149" t="str">
        <f t="shared" si="35"/>
        <v/>
      </c>
      <c r="AD237" s="149" t="str">
        <f t="shared" si="35"/>
        <v/>
      </c>
    </row>
    <row r="238" spans="1:30" x14ac:dyDescent="0.2">
      <c r="A238" s="123" t="s">
        <v>366</v>
      </c>
      <c r="B238" s="123"/>
      <c r="C238" s="123">
        <f>VLOOKUP(A238,PublicDomesticFinance!$A$4:$F$239,2,FALSE)</f>
        <v>7684.8553274725491</v>
      </c>
      <c r="D238" s="123">
        <f>VLOOKUP(A238,PublicInternationalFinance!$A$5:$U$239,16,FALSE)</f>
        <v>41983.990674105145</v>
      </c>
      <c r="E238" s="123">
        <f>VLOOKUP(A238,PrivateDomesticFinance!$A$5:$B$239,2,FALSE)</f>
        <v>3037.4241064002663</v>
      </c>
      <c r="F238" s="123">
        <f>VLOOKUP(A238,PrivateInternationalFinance!$A$5:$G$239,2,FALSE)</f>
        <v>14960.338345681586</v>
      </c>
      <c r="G238" s="123">
        <f>SUM(C238:F238)</f>
        <v>67666.608453659544</v>
      </c>
      <c r="H238" s="123"/>
      <c r="I238" s="123"/>
      <c r="J238" s="123"/>
      <c r="K238" s="123"/>
      <c r="L238" s="123"/>
      <c r="M238" s="123"/>
      <c r="N238" s="123"/>
      <c r="O238" s="123"/>
      <c r="P238" s="123"/>
      <c r="Q238" s="123"/>
      <c r="Z238" s="148" t="s">
        <v>354</v>
      </c>
      <c r="AA238" s="149" t="str">
        <f t="shared" si="35"/>
        <v/>
      </c>
      <c r="AB238" s="149" t="str">
        <f t="shared" si="35"/>
        <v/>
      </c>
      <c r="AC238" s="149" t="str">
        <f t="shared" si="35"/>
        <v/>
      </c>
      <c r="AD238" s="149" t="str">
        <f t="shared" si="35"/>
        <v/>
      </c>
    </row>
  </sheetData>
  <mergeCells count="1">
    <mergeCell ref="AA2:AD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F0"/>
  </sheetPr>
  <dimension ref="A1:M238"/>
  <sheetViews>
    <sheetView workbookViewId="0">
      <pane xSplit="1" ySplit="3" topLeftCell="B213" activePane="bottomRight" state="frozen"/>
      <selection pane="topRight" activeCell="B1" sqref="B1"/>
      <selection pane="bottomLeft" activeCell="A4" sqref="A4"/>
      <selection pane="bottomRight" activeCell="D225" sqref="D225"/>
    </sheetView>
  </sheetViews>
  <sheetFormatPr defaultColWidth="8.85546875" defaultRowHeight="12.75" x14ac:dyDescent="0.2"/>
  <cols>
    <col min="1" max="1" width="17.85546875" customWidth="1"/>
    <col min="2" max="2" width="12.140625" bestFit="1" customWidth="1"/>
    <col min="3" max="3" width="12.28515625" bestFit="1" customWidth="1"/>
    <col min="4" max="4" width="15" customWidth="1"/>
    <col min="5" max="5" width="3.140625" hidden="1" customWidth="1"/>
    <col min="6" max="6" width="15.7109375" customWidth="1"/>
    <col min="7" max="7" width="0" hidden="1" customWidth="1"/>
  </cols>
  <sheetData>
    <row r="1" spans="1:13" ht="74.099999999999994" customHeight="1" x14ac:dyDescent="0.2">
      <c r="A1" s="151" t="s">
        <v>370</v>
      </c>
      <c r="B1" s="151"/>
      <c r="C1" s="151"/>
      <c r="D1" s="151"/>
      <c r="E1" s="151"/>
      <c r="F1" s="151"/>
      <c r="G1" s="151"/>
      <c r="H1" s="151"/>
      <c r="I1" s="151"/>
      <c r="J1" s="151"/>
      <c r="K1" s="151"/>
      <c r="L1" s="151"/>
      <c r="M1" s="151"/>
    </row>
    <row r="2" spans="1:13" x14ac:dyDescent="0.2">
      <c r="E2" s="106"/>
    </row>
    <row r="3" spans="1:13" s="118" customFormat="1" ht="63.75" x14ac:dyDescent="0.2">
      <c r="A3" s="133" t="s">
        <v>299</v>
      </c>
      <c r="B3" s="133" t="s">
        <v>311</v>
      </c>
      <c r="C3" s="134" t="s">
        <v>312</v>
      </c>
      <c r="D3" s="134" t="s">
        <v>313</v>
      </c>
      <c r="E3" s="134"/>
      <c r="F3" s="135" t="s">
        <v>310</v>
      </c>
      <c r="G3" s="136"/>
      <c r="H3" s="137" t="s">
        <v>9</v>
      </c>
      <c r="I3" s="137" t="s">
        <v>10</v>
      </c>
      <c r="J3" s="138" t="s">
        <v>11</v>
      </c>
      <c r="K3" s="138" t="s">
        <v>12</v>
      </c>
      <c r="L3" s="138" t="s">
        <v>13</v>
      </c>
      <c r="M3" s="138" t="s">
        <v>353</v>
      </c>
    </row>
    <row r="4" spans="1:13" x14ac:dyDescent="0.2">
      <c r="A4" s="128" t="s">
        <v>16</v>
      </c>
      <c r="B4" s="123">
        <f>D4+C4</f>
        <v>89725.446575031645</v>
      </c>
      <c r="C4" s="123">
        <v>89725.446575031645</v>
      </c>
      <c r="D4" s="131">
        <v>0</v>
      </c>
      <c r="E4" s="123"/>
      <c r="F4" s="131">
        <v>0</v>
      </c>
      <c r="G4" s="128"/>
      <c r="H4" s="128" t="s">
        <v>18</v>
      </c>
      <c r="I4" s="128">
        <v>0</v>
      </c>
      <c r="J4" s="128" t="s">
        <v>354</v>
      </c>
      <c r="K4" s="128" t="s">
        <v>354</v>
      </c>
      <c r="L4" s="128" t="s">
        <v>354</v>
      </c>
      <c r="M4" s="128" t="s">
        <v>354</v>
      </c>
    </row>
    <row r="5" spans="1:13" x14ac:dyDescent="0.2">
      <c r="A5" s="128" t="s">
        <v>19</v>
      </c>
      <c r="B5" s="123">
        <f t="shared" ref="B5:B68" si="0">D5+C5</f>
        <v>10273.573646148739</v>
      </c>
      <c r="C5" s="123">
        <v>10273.573646148739</v>
      </c>
      <c r="D5" s="131">
        <v>0</v>
      </c>
      <c r="E5" s="123"/>
      <c r="F5" s="131">
        <v>0</v>
      </c>
      <c r="G5" s="128"/>
      <c r="H5" s="128" t="s">
        <v>18</v>
      </c>
      <c r="I5" s="128" t="s">
        <v>20</v>
      </c>
      <c r="J5" s="128" t="s">
        <v>354</v>
      </c>
      <c r="K5" s="128" t="s">
        <v>354</v>
      </c>
      <c r="L5" s="128" t="s">
        <v>354</v>
      </c>
      <c r="M5" s="128" t="s">
        <v>354</v>
      </c>
    </row>
    <row r="6" spans="1:13" x14ac:dyDescent="0.2">
      <c r="A6" s="128" t="s">
        <v>22</v>
      </c>
      <c r="B6" s="123">
        <f t="shared" si="0"/>
        <v>0</v>
      </c>
      <c r="C6" s="123">
        <v>0</v>
      </c>
      <c r="D6" s="131">
        <v>0</v>
      </c>
      <c r="E6" s="123"/>
      <c r="F6" s="131">
        <v>0</v>
      </c>
      <c r="G6" s="128"/>
      <c r="H6" s="128" t="s">
        <v>18</v>
      </c>
      <c r="I6" s="128">
        <v>0</v>
      </c>
      <c r="J6" s="128" t="s">
        <v>354</v>
      </c>
      <c r="K6" s="128" t="s">
        <v>354</v>
      </c>
      <c r="L6" s="128" t="s">
        <v>354</v>
      </c>
      <c r="M6" s="128" t="s">
        <v>354</v>
      </c>
    </row>
    <row r="7" spans="1:13" x14ac:dyDescent="0.2">
      <c r="A7" s="128" t="s">
        <v>23</v>
      </c>
      <c r="B7" s="123">
        <f t="shared" si="0"/>
        <v>87807.953329374184</v>
      </c>
      <c r="C7" s="123">
        <v>87807.953329374184</v>
      </c>
      <c r="D7" s="131">
        <v>0</v>
      </c>
      <c r="E7" s="123"/>
      <c r="F7" s="131">
        <v>0</v>
      </c>
      <c r="G7" s="128"/>
      <c r="H7" s="128" t="s">
        <v>18</v>
      </c>
      <c r="I7" s="128">
        <v>0</v>
      </c>
      <c r="J7" s="128" t="s">
        <v>354</v>
      </c>
      <c r="K7" s="128" t="s">
        <v>354</v>
      </c>
      <c r="L7" s="128" t="s">
        <v>354</v>
      </c>
      <c r="M7" s="128" t="s">
        <v>354</v>
      </c>
    </row>
    <row r="8" spans="1:13" x14ac:dyDescent="0.2">
      <c r="A8" s="128" t="s">
        <v>25</v>
      </c>
      <c r="B8" s="123">
        <f t="shared" si="0"/>
        <v>91161.338062810843</v>
      </c>
      <c r="C8" s="123">
        <v>91161.338062810843</v>
      </c>
      <c r="D8" s="131">
        <v>0</v>
      </c>
      <c r="E8" s="123"/>
      <c r="F8" s="131">
        <v>0</v>
      </c>
      <c r="G8" s="128"/>
      <c r="H8" s="128" t="s">
        <v>18</v>
      </c>
      <c r="I8" s="128">
        <v>0</v>
      </c>
      <c r="J8" s="128" t="s">
        <v>354</v>
      </c>
      <c r="K8" s="128" t="s">
        <v>354</v>
      </c>
      <c r="L8" s="128" t="s">
        <v>354</v>
      </c>
      <c r="M8" s="128" t="s">
        <v>354</v>
      </c>
    </row>
    <row r="9" spans="1:13" x14ac:dyDescent="0.2">
      <c r="A9" s="128" t="s">
        <v>26</v>
      </c>
      <c r="B9" s="123">
        <f t="shared" si="0"/>
        <v>167900.81982653192</v>
      </c>
      <c r="C9" s="123">
        <v>167900.81982653192</v>
      </c>
      <c r="D9" s="131">
        <v>0</v>
      </c>
      <c r="E9" s="123"/>
      <c r="F9" s="131">
        <v>0</v>
      </c>
      <c r="G9" s="128"/>
      <c r="H9" s="128" t="s">
        <v>18</v>
      </c>
      <c r="I9" s="128">
        <v>0</v>
      </c>
      <c r="J9" s="128" t="s">
        <v>354</v>
      </c>
      <c r="K9" s="128" t="s">
        <v>354</v>
      </c>
      <c r="L9" s="128" t="s">
        <v>354</v>
      </c>
      <c r="M9" s="128" t="s">
        <v>353</v>
      </c>
    </row>
    <row r="10" spans="1:13" x14ac:dyDescent="0.2">
      <c r="A10" s="128" t="s">
        <v>27</v>
      </c>
      <c r="B10" s="123">
        <f t="shared" si="0"/>
        <v>150661.68953096241</v>
      </c>
      <c r="C10" s="123">
        <v>150661.68953096241</v>
      </c>
      <c r="D10" s="131">
        <v>0</v>
      </c>
      <c r="E10" s="123"/>
      <c r="F10" s="131">
        <v>0</v>
      </c>
      <c r="G10" s="128"/>
      <c r="H10" s="128" t="s">
        <v>18</v>
      </c>
      <c r="I10" s="128" t="s">
        <v>20</v>
      </c>
      <c r="J10" s="128" t="s">
        <v>354</v>
      </c>
      <c r="K10" s="128" t="s">
        <v>354</v>
      </c>
      <c r="L10" s="128" t="s">
        <v>354</v>
      </c>
      <c r="M10" s="128" t="s">
        <v>354</v>
      </c>
    </row>
    <row r="11" spans="1:13" x14ac:dyDescent="0.2">
      <c r="A11" s="128" t="s">
        <v>29</v>
      </c>
      <c r="B11" s="123">
        <f t="shared" si="0"/>
        <v>1348088.6812759272</v>
      </c>
      <c r="C11" s="123">
        <v>1348088.6812759272</v>
      </c>
      <c r="D11" s="131">
        <v>0</v>
      </c>
      <c r="E11" s="123"/>
      <c r="F11" s="131">
        <v>0</v>
      </c>
      <c r="G11" s="128"/>
      <c r="H11" s="128" t="s">
        <v>18</v>
      </c>
      <c r="I11" s="128">
        <v>0</v>
      </c>
      <c r="J11" s="128" t="s">
        <v>354</v>
      </c>
      <c r="K11" s="128" t="s">
        <v>354</v>
      </c>
      <c r="L11" s="128" t="s">
        <v>354</v>
      </c>
      <c r="M11" s="128" t="s">
        <v>353</v>
      </c>
    </row>
    <row r="12" spans="1:13" x14ac:dyDescent="0.2">
      <c r="A12" s="128" t="s">
        <v>30</v>
      </c>
      <c r="B12" s="123">
        <f t="shared" si="0"/>
        <v>61779.06047186155</v>
      </c>
      <c r="C12" s="123">
        <v>61779.06047186155</v>
      </c>
      <c r="D12" s="131">
        <v>0</v>
      </c>
      <c r="E12" s="123"/>
      <c r="F12" s="131">
        <v>0</v>
      </c>
      <c r="G12" s="128"/>
      <c r="H12" s="128" t="s">
        <v>18</v>
      </c>
      <c r="I12" s="128" t="s">
        <v>20</v>
      </c>
      <c r="J12" s="128" t="s">
        <v>354</v>
      </c>
      <c r="K12" s="128" t="s">
        <v>354</v>
      </c>
      <c r="L12" s="128" t="s">
        <v>354</v>
      </c>
      <c r="M12" s="128" t="s">
        <v>354</v>
      </c>
    </row>
    <row r="13" spans="1:13" x14ac:dyDescent="0.2">
      <c r="A13" s="128" t="s">
        <v>31</v>
      </c>
      <c r="B13" s="123">
        <f t="shared" si="0"/>
        <v>43259.330351732169</v>
      </c>
      <c r="C13" s="123">
        <v>43259.330351732169</v>
      </c>
      <c r="D13" s="131">
        <v>0</v>
      </c>
      <c r="E13" s="123"/>
      <c r="F13" s="131">
        <v>0</v>
      </c>
      <c r="G13" s="128"/>
      <c r="H13" s="128" t="s">
        <v>18</v>
      </c>
      <c r="I13" s="128" t="s">
        <v>20</v>
      </c>
      <c r="J13" s="128" t="s">
        <v>354</v>
      </c>
      <c r="K13" s="128" t="s">
        <v>354</v>
      </c>
      <c r="L13" s="128" t="s">
        <v>354</v>
      </c>
      <c r="M13" s="128" t="s">
        <v>354</v>
      </c>
    </row>
    <row r="14" spans="1:13" x14ac:dyDescent="0.2">
      <c r="A14" s="128" t="s">
        <v>32</v>
      </c>
      <c r="B14" s="123">
        <f t="shared" si="0"/>
        <v>100508.75450459831</v>
      </c>
      <c r="C14" s="123">
        <v>100508.75450459831</v>
      </c>
      <c r="D14" s="131">
        <v>0</v>
      </c>
      <c r="E14" s="123"/>
      <c r="F14" s="131">
        <v>0</v>
      </c>
      <c r="G14" s="128"/>
      <c r="H14" s="128" t="s">
        <v>18</v>
      </c>
      <c r="I14" s="128" t="s">
        <v>20</v>
      </c>
      <c r="J14" s="128" t="s">
        <v>354</v>
      </c>
      <c r="K14" s="128" t="s">
        <v>354</v>
      </c>
      <c r="L14" s="128" t="s">
        <v>354</v>
      </c>
      <c r="M14" s="128" t="s">
        <v>354</v>
      </c>
    </row>
    <row r="15" spans="1:13" x14ac:dyDescent="0.2">
      <c r="A15" s="128" t="s">
        <v>33</v>
      </c>
      <c r="B15" s="123">
        <f t="shared" si="0"/>
        <v>143372.69525789519</v>
      </c>
      <c r="C15" s="123">
        <v>143372.69525789519</v>
      </c>
      <c r="D15" s="131">
        <v>0</v>
      </c>
      <c r="E15" s="123"/>
      <c r="F15" s="131">
        <v>0</v>
      </c>
      <c r="G15" s="128"/>
      <c r="H15" s="128" t="s">
        <v>18</v>
      </c>
      <c r="I15" s="128">
        <v>0</v>
      </c>
      <c r="J15" s="128" t="s">
        <v>354</v>
      </c>
      <c r="K15" s="128" t="s">
        <v>354</v>
      </c>
      <c r="L15" s="128" t="s">
        <v>354</v>
      </c>
      <c r="M15" s="128" t="s">
        <v>353</v>
      </c>
    </row>
    <row r="16" spans="1:13" x14ac:dyDescent="0.2">
      <c r="A16" s="128" t="s">
        <v>34</v>
      </c>
      <c r="B16" s="123">
        <f t="shared" si="0"/>
        <v>451568.576200018</v>
      </c>
      <c r="C16" s="123">
        <v>451568.576200018</v>
      </c>
      <c r="D16" s="131">
        <v>0</v>
      </c>
      <c r="E16" s="123"/>
      <c r="F16" s="131">
        <v>0</v>
      </c>
      <c r="G16" s="128"/>
      <c r="H16" s="128" t="s">
        <v>18</v>
      </c>
      <c r="I16" s="128">
        <v>0</v>
      </c>
      <c r="J16" s="128" t="s">
        <v>354</v>
      </c>
      <c r="K16" s="128" t="s">
        <v>354</v>
      </c>
      <c r="L16" s="128" t="s">
        <v>354</v>
      </c>
      <c r="M16" s="128" t="s">
        <v>353</v>
      </c>
    </row>
    <row r="17" spans="1:13" x14ac:dyDescent="0.2">
      <c r="A17" s="128" t="s">
        <v>35</v>
      </c>
      <c r="B17" s="123">
        <f t="shared" si="0"/>
        <v>357827.34070233721</v>
      </c>
      <c r="C17" s="123">
        <v>357827.34070233721</v>
      </c>
      <c r="D17" s="131">
        <v>0</v>
      </c>
      <c r="E17" s="123"/>
      <c r="F17" s="131">
        <v>0</v>
      </c>
      <c r="G17" s="128"/>
      <c r="H17" s="128" t="s">
        <v>18</v>
      </c>
      <c r="I17" s="128" t="s">
        <v>20</v>
      </c>
      <c r="J17" s="128" t="s">
        <v>354</v>
      </c>
      <c r="K17" s="128" t="s">
        <v>354</v>
      </c>
      <c r="L17" s="128" t="s">
        <v>354</v>
      </c>
      <c r="M17" s="128" t="s">
        <v>353</v>
      </c>
    </row>
    <row r="18" spans="1:13" x14ac:dyDescent="0.2">
      <c r="A18" s="128" t="s">
        <v>36</v>
      </c>
      <c r="B18" s="123">
        <f t="shared" si="0"/>
        <v>477956.91369681229</v>
      </c>
      <c r="C18" s="123">
        <v>477956.91369681229</v>
      </c>
      <c r="D18" s="131">
        <v>0</v>
      </c>
      <c r="E18" s="123"/>
      <c r="F18" s="131">
        <v>0</v>
      </c>
      <c r="G18" s="128"/>
      <c r="H18" s="128" t="s">
        <v>18</v>
      </c>
      <c r="I18" s="128" t="s">
        <v>20</v>
      </c>
      <c r="J18" s="128" t="s">
        <v>354</v>
      </c>
      <c r="K18" s="128" t="s">
        <v>354</v>
      </c>
      <c r="L18" s="128" t="s">
        <v>354</v>
      </c>
      <c r="M18" s="128" t="s">
        <v>353</v>
      </c>
    </row>
    <row r="19" spans="1:13" x14ac:dyDescent="0.2">
      <c r="A19" s="128" t="s">
        <v>37</v>
      </c>
      <c r="B19" s="123">
        <f t="shared" si="0"/>
        <v>46601.671248280334</v>
      </c>
      <c r="C19" s="123">
        <v>46601.671248280334</v>
      </c>
      <c r="D19" s="131">
        <v>0</v>
      </c>
      <c r="E19" s="123"/>
      <c r="F19" s="131">
        <v>0</v>
      </c>
      <c r="G19" s="128"/>
      <c r="H19" s="128" t="s">
        <v>18</v>
      </c>
      <c r="I19" s="128" t="s">
        <v>20</v>
      </c>
      <c r="J19" s="128" t="s">
        <v>354</v>
      </c>
      <c r="K19" s="128" t="s">
        <v>354</v>
      </c>
      <c r="L19" s="128" t="s">
        <v>354</v>
      </c>
      <c r="M19" s="128" t="s">
        <v>354</v>
      </c>
    </row>
    <row r="20" spans="1:13" x14ac:dyDescent="0.2">
      <c r="A20" s="128" t="s">
        <v>38</v>
      </c>
      <c r="B20" s="123">
        <f t="shared" si="0"/>
        <v>645118.34594868019</v>
      </c>
      <c r="C20" s="123">
        <v>645118.34594868019</v>
      </c>
      <c r="D20" s="131">
        <v>0</v>
      </c>
      <c r="E20" s="123"/>
      <c r="F20" s="131">
        <v>0</v>
      </c>
      <c r="G20" s="128"/>
      <c r="H20" s="128" t="s">
        <v>18</v>
      </c>
      <c r="I20" s="128">
        <v>0</v>
      </c>
      <c r="J20" s="128" t="s">
        <v>354</v>
      </c>
      <c r="K20" s="128" t="s">
        <v>354</v>
      </c>
      <c r="L20" s="128" t="s">
        <v>354</v>
      </c>
      <c r="M20" s="128" t="s">
        <v>353</v>
      </c>
    </row>
    <row r="21" spans="1:13" x14ac:dyDescent="0.2">
      <c r="A21" s="128" t="s">
        <v>39</v>
      </c>
      <c r="B21" s="123">
        <f t="shared" si="0"/>
        <v>398180.83598080318</v>
      </c>
      <c r="C21" s="123">
        <v>398180.83598080318</v>
      </c>
      <c r="D21" s="131">
        <v>0</v>
      </c>
      <c r="E21" s="123"/>
      <c r="F21" s="131">
        <v>0</v>
      </c>
      <c r="G21" s="128"/>
      <c r="H21" s="128" t="s">
        <v>18</v>
      </c>
      <c r="I21" s="128" t="s">
        <v>20</v>
      </c>
      <c r="J21" s="128" t="s">
        <v>354</v>
      </c>
      <c r="K21" s="128" t="s">
        <v>354</v>
      </c>
      <c r="L21" s="128" t="s">
        <v>354</v>
      </c>
      <c r="M21" s="128" t="s">
        <v>353</v>
      </c>
    </row>
    <row r="22" spans="1:13" x14ac:dyDescent="0.2">
      <c r="A22" s="128" t="s">
        <v>40</v>
      </c>
      <c r="B22" s="123">
        <f t="shared" si="0"/>
        <v>3739.9785453330846</v>
      </c>
      <c r="C22" s="123">
        <v>3739.9785453330846</v>
      </c>
      <c r="D22" s="131">
        <v>0</v>
      </c>
      <c r="E22" s="123"/>
      <c r="F22" s="131">
        <v>0</v>
      </c>
      <c r="G22" s="128"/>
      <c r="H22" s="128" t="s">
        <v>18</v>
      </c>
      <c r="I22" s="128">
        <v>0</v>
      </c>
      <c r="J22" s="128" t="s">
        <v>354</v>
      </c>
      <c r="K22" s="128" t="s">
        <v>354</v>
      </c>
      <c r="L22" s="128" t="s">
        <v>354</v>
      </c>
      <c r="M22" s="128" t="s">
        <v>354</v>
      </c>
    </row>
    <row r="23" spans="1:13" x14ac:dyDescent="0.2">
      <c r="A23" s="128" t="s">
        <v>41</v>
      </c>
      <c r="B23" s="123">
        <f t="shared" si="0"/>
        <v>113336.08301411939</v>
      </c>
      <c r="C23" s="123">
        <v>113336.08301411939</v>
      </c>
      <c r="D23" s="131">
        <v>0</v>
      </c>
      <c r="E23" s="123"/>
      <c r="F23" s="131">
        <v>0</v>
      </c>
      <c r="G23" s="128"/>
      <c r="H23" s="128" t="s">
        <v>18</v>
      </c>
      <c r="I23" s="128" t="s">
        <v>20</v>
      </c>
      <c r="J23" s="128" t="s">
        <v>354</v>
      </c>
      <c r="K23" s="128" t="s">
        <v>354</v>
      </c>
      <c r="L23" s="128" t="s">
        <v>354</v>
      </c>
      <c r="M23" s="128" t="s">
        <v>354</v>
      </c>
    </row>
    <row r="24" spans="1:13" x14ac:dyDescent="0.2">
      <c r="A24" s="128" t="s">
        <v>42</v>
      </c>
      <c r="B24" s="123">
        <f t="shared" si="0"/>
        <v>32482.743906764379</v>
      </c>
      <c r="C24" s="123">
        <v>32482.743906764379</v>
      </c>
      <c r="D24" s="131">
        <v>0</v>
      </c>
      <c r="E24" s="123"/>
      <c r="F24" s="131">
        <v>0</v>
      </c>
      <c r="G24" s="128"/>
      <c r="H24" s="128" t="s">
        <v>18</v>
      </c>
      <c r="I24" s="128">
        <v>0</v>
      </c>
      <c r="J24" s="128" t="s">
        <v>354</v>
      </c>
      <c r="K24" s="128" t="s">
        <v>354</v>
      </c>
      <c r="L24" s="128" t="s">
        <v>354</v>
      </c>
      <c r="M24" s="128" t="s">
        <v>354</v>
      </c>
    </row>
    <row r="25" spans="1:13" x14ac:dyDescent="0.2">
      <c r="A25" s="128" t="s">
        <v>43</v>
      </c>
      <c r="B25" s="123">
        <f t="shared" si="0"/>
        <v>39870.024523762702</v>
      </c>
      <c r="C25" s="123">
        <v>39870.024523762702</v>
      </c>
      <c r="D25" s="131">
        <v>0</v>
      </c>
      <c r="E25" s="123"/>
      <c r="F25" s="131">
        <v>0</v>
      </c>
      <c r="G25" s="128"/>
      <c r="H25" s="128" t="s">
        <v>18</v>
      </c>
      <c r="I25" s="128">
        <v>0</v>
      </c>
      <c r="J25" s="128" t="s">
        <v>354</v>
      </c>
      <c r="K25" s="128" t="s">
        <v>354</v>
      </c>
      <c r="L25" s="128" t="s">
        <v>354</v>
      </c>
      <c r="M25" s="128" t="s">
        <v>354</v>
      </c>
    </row>
    <row r="26" spans="1:13" x14ac:dyDescent="0.2">
      <c r="A26" s="128" t="s">
        <v>44</v>
      </c>
      <c r="B26" s="123">
        <f t="shared" si="0"/>
        <v>47710.924882679326</v>
      </c>
      <c r="C26" s="123">
        <v>47710.924882679326</v>
      </c>
      <c r="D26" s="131">
        <v>0</v>
      </c>
      <c r="E26" s="123"/>
      <c r="F26" s="131">
        <v>0</v>
      </c>
      <c r="G26" s="128"/>
      <c r="H26" s="128" t="s">
        <v>18</v>
      </c>
      <c r="I26" s="128" t="s">
        <v>20</v>
      </c>
      <c r="J26" s="128" t="s">
        <v>354</v>
      </c>
      <c r="K26" s="128" t="s">
        <v>354</v>
      </c>
      <c r="L26" s="128" t="s">
        <v>354</v>
      </c>
      <c r="M26" s="128" t="s">
        <v>354</v>
      </c>
    </row>
    <row r="27" spans="1:13" x14ac:dyDescent="0.2">
      <c r="A27" s="128" t="s">
        <v>45</v>
      </c>
      <c r="B27" s="123">
        <f t="shared" si="0"/>
        <v>6948.9259615036653</v>
      </c>
      <c r="C27" s="123">
        <v>6948.9259615036653</v>
      </c>
      <c r="D27" s="131">
        <v>0</v>
      </c>
      <c r="E27" s="123"/>
      <c r="F27" s="131">
        <v>0</v>
      </c>
      <c r="G27" s="128"/>
      <c r="H27" s="128" t="s">
        <v>18</v>
      </c>
      <c r="I27" s="128" t="s">
        <v>20</v>
      </c>
      <c r="J27" s="128" t="s">
        <v>354</v>
      </c>
      <c r="K27" s="128" t="s">
        <v>354</v>
      </c>
      <c r="L27" s="128" t="s">
        <v>354</v>
      </c>
      <c r="M27" s="128" t="s">
        <v>354</v>
      </c>
    </row>
    <row r="28" spans="1:13" x14ac:dyDescent="0.2">
      <c r="A28" s="128" t="s">
        <v>46</v>
      </c>
      <c r="B28" s="123">
        <f t="shared" si="0"/>
        <v>41726.229743679593</v>
      </c>
      <c r="C28" s="123">
        <v>41726.229743679593</v>
      </c>
      <c r="D28" s="131">
        <v>0</v>
      </c>
      <c r="E28" s="123"/>
      <c r="F28" s="131">
        <v>0</v>
      </c>
      <c r="G28" s="128"/>
      <c r="H28" s="128" t="s">
        <v>18</v>
      </c>
      <c r="I28" s="128" t="s">
        <v>20</v>
      </c>
      <c r="J28" s="128" t="s">
        <v>354</v>
      </c>
      <c r="K28" s="128" t="s">
        <v>354</v>
      </c>
      <c r="L28" s="128" t="s">
        <v>354</v>
      </c>
      <c r="M28" s="128" t="s">
        <v>354</v>
      </c>
    </row>
    <row r="29" spans="1:13" x14ac:dyDescent="0.2">
      <c r="A29" s="128" t="s">
        <v>47</v>
      </c>
      <c r="B29" s="123">
        <f t="shared" si="0"/>
        <v>164571.34310015905</v>
      </c>
      <c r="C29" s="123">
        <v>164571.34310015905</v>
      </c>
      <c r="D29" s="131">
        <v>0</v>
      </c>
      <c r="E29" s="123"/>
      <c r="F29" s="131">
        <v>0</v>
      </c>
      <c r="G29" s="128"/>
      <c r="H29" s="128" t="s">
        <v>18</v>
      </c>
      <c r="I29" s="128">
        <v>0</v>
      </c>
      <c r="J29" s="128" t="s">
        <v>354</v>
      </c>
      <c r="K29" s="128" t="s">
        <v>354</v>
      </c>
      <c r="L29" s="128" t="s">
        <v>354</v>
      </c>
      <c r="M29" s="128" t="s">
        <v>353</v>
      </c>
    </row>
    <row r="30" spans="1:13" x14ac:dyDescent="0.2">
      <c r="A30" s="128" t="s">
        <v>49</v>
      </c>
      <c r="B30" s="123">
        <f t="shared" si="0"/>
        <v>20780.742729109166</v>
      </c>
      <c r="C30" s="123">
        <v>20780.742729109166</v>
      </c>
      <c r="D30" s="131">
        <v>0</v>
      </c>
      <c r="E30" s="123"/>
      <c r="F30" s="131">
        <v>0</v>
      </c>
      <c r="G30" s="128"/>
      <c r="H30" s="128" t="s">
        <v>18</v>
      </c>
      <c r="I30" s="128">
        <v>0</v>
      </c>
      <c r="J30" s="128" t="s">
        <v>354</v>
      </c>
      <c r="K30" s="128" t="s">
        <v>354</v>
      </c>
      <c r="L30" s="128" t="s">
        <v>354</v>
      </c>
      <c r="M30" s="128" t="s">
        <v>354</v>
      </c>
    </row>
    <row r="31" spans="1:13" x14ac:dyDescent="0.2">
      <c r="A31" s="128" t="s">
        <v>50</v>
      </c>
      <c r="B31" s="123">
        <f t="shared" si="0"/>
        <v>10051.250443084831</v>
      </c>
      <c r="C31" s="123">
        <v>10051.250443084831</v>
      </c>
      <c r="D31" s="131">
        <v>0</v>
      </c>
      <c r="E31" s="123"/>
      <c r="F31" s="131">
        <v>0</v>
      </c>
      <c r="G31" s="128"/>
      <c r="H31" s="128" t="s">
        <v>18</v>
      </c>
      <c r="I31" s="128" t="s">
        <v>20</v>
      </c>
      <c r="J31" s="128" t="s">
        <v>354</v>
      </c>
      <c r="K31" s="128" t="s">
        <v>354</v>
      </c>
      <c r="L31" s="128" t="s">
        <v>354</v>
      </c>
      <c r="M31" s="128" t="s">
        <v>354</v>
      </c>
    </row>
    <row r="32" spans="1:13" x14ac:dyDescent="0.2">
      <c r="A32" s="128" t="s">
        <v>51</v>
      </c>
      <c r="B32" s="123">
        <f t="shared" si="0"/>
        <v>2399.0715274799154</v>
      </c>
      <c r="C32" s="123">
        <v>2399.0715274799154</v>
      </c>
      <c r="D32" s="131">
        <v>0</v>
      </c>
      <c r="E32" s="123"/>
      <c r="F32" s="131">
        <v>0</v>
      </c>
      <c r="G32" s="128"/>
      <c r="H32" s="128" t="s">
        <v>18</v>
      </c>
      <c r="I32" s="128" t="s">
        <v>20</v>
      </c>
      <c r="J32" s="128" t="s">
        <v>354</v>
      </c>
      <c r="K32" s="128" t="s">
        <v>354</v>
      </c>
      <c r="L32" s="128" t="s">
        <v>354</v>
      </c>
      <c r="M32" s="128" t="s">
        <v>354</v>
      </c>
    </row>
    <row r="33" spans="1:13" x14ac:dyDescent="0.2">
      <c r="A33" s="128" t="s">
        <v>52</v>
      </c>
      <c r="B33" s="123">
        <f t="shared" si="0"/>
        <v>23404.193500375619</v>
      </c>
      <c r="C33" s="123">
        <v>23745.001943824947</v>
      </c>
      <c r="D33" s="123">
        <v>-340.80844344932791</v>
      </c>
      <c r="E33" s="123"/>
      <c r="F33" s="123">
        <v>39317.780060081008</v>
      </c>
      <c r="G33" s="128"/>
      <c r="H33" s="128" t="s">
        <v>18</v>
      </c>
      <c r="I33" s="128">
        <v>0</v>
      </c>
      <c r="J33" s="128" t="s">
        <v>354</v>
      </c>
      <c r="K33" s="128" t="s">
        <v>354</v>
      </c>
      <c r="L33" s="128" t="s">
        <v>354</v>
      </c>
      <c r="M33" s="128" t="s">
        <v>354</v>
      </c>
    </row>
    <row r="34" spans="1:13" x14ac:dyDescent="0.2">
      <c r="A34" s="128" t="s">
        <v>53</v>
      </c>
      <c r="B34" s="123">
        <f t="shared" si="0"/>
        <v>67904.12493564238</v>
      </c>
      <c r="C34" s="123">
        <v>67904.12493564238</v>
      </c>
      <c r="D34" s="123">
        <v>0</v>
      </c>
      <c r="E34" s="123"/>
      <c r="F34" s="123">
        <v>0</v>
      </c>
      <c r="G34" s="128"/>
      <c r="H34" s="128" t="s">
        <v>18</v>
      </c>
      <c r="I34" s="128">
        <v>0</v>
      </c>
      <c r="J34" s="128" t="s">
        <v>354</v>
      </c>
      <c r="K34" s="128" t="s">
        <v>354</v>
      </c>
      <c r="L34" s="128" t="s">
        <v>354</v>
      </c>
      <c r="M34" s="128" t="s">
        <v>354</v>
      </c>
    </row>
    <row r="35" spans="1:13" x14ac:dyDescent="0.2">
      <c r="A35" s="128" t="s">
        <v>54</v>
      </c>
      <c r="B35" s="123">
        <f t="shared" si="0"/>
        <v>0</v>
      </c>
      <c r="C35" s="123">
        <v>0</v>
      </c>
      <c r="D35" s="123">
        <v>0</v>
      </c>
      <c r="E35" s="123"/>
      <c r="F35" s="123">
        <v>0</v>
      </c>
      <c r="G35" s="128"/>
      <c r="H35" s="128" t="s">
        <v>56</v>
      </c>
      <c r="I35" s="128">
        <v>0</v>
      </c>
      <c r="J35" s="128" t="s">
        <v>354</v>
      </c>
      <c r="K35" s="128" t="s">
        <v>354</v>
      </c>
      <c r="L35" s="128" t="s">
        <v>354</v>
      </c>
      <c r="M35" s="128" t="s">
        <v>354</v>
      </c>
    </row>
    <row r="36" spans="1:13" x14ac:dyDescent="0.2">
      <c r="A36" s="128" t="s">
        <v>57</v>
      </c>
      <c r="B36" s="123">
        <f t="shared" si="0"/>
        <v>0</v>
      </c>
      <c r="C36" s="123">
        <v>0</v>
      </c>
      <c r="D36" s="123">
        <v>0</v>
      </c>
      <c r="E36" s="123"/>
      <c r="F36" s="123">
        <v>0</v>
      </c>
      <c r="G36" s="128"/>
      <c r="H36" s="128" t="s">
        <v>56</v>
      </c>
      <c r="I36" s="128">
        <v>0</v>
      </c>
      <c r="J36" s="128" t="s">
        <v>354</v>
      </c>
      <c r="K36" s="128" t="s">
        <v>12</v>
      </c>
      <c r="L36" s="128" t="s">
        <v>354</v>
      </c>
      <c r="M36" s="128" t="s">
        <v>354</v>
      </c>
    </row>
    <row r="37" spans="1:13" x14ac:dyDescent="0.2">
      <c r="A37" s="128" t="s">
        <v>59</v>
      </c>
      <c r="B37" s="123">
        <f t="shared" si="0"/>
        <v>0</v>
      </c>
      <c r="C37" s="123">
        <v>0</v>
      </c>
      <c r="D37" s="123">
        <v>0</v>
      </c>
      <c r="E37" s="123"/>
      <c r="F37" s="123">
        <v>0</v>
      </c>
      <c r="G37" s="128"/>
      <c r="H37" s="128" t="s">
        <v>56</v>
      </c>
      <c r="I37" s="128">
        <v>0</v>
      </c>
      <c r="J37" s="128" t="s">
        <v>354</v>
      </c>
      <c r="K37" s="128" t="s">
        <v>12</v>
      </c>
      <c r="L37" s="128" t="s">
        <v>354</v>
      </c>
      <c r="M37" s="128" t="s">
        <v>354</v>
      </c>
    </row>
    <row r="38" spans="1:13" x14ac:dyDescent="0.2">
      <c r="A38" s="128" t="s">
        <v>61</v>
      </c>
      <c r="B38" s="123">
        <f t="shared" si="0"/>
        <v>0</v>
      </c>
      <c r="C38" s="123">
        <v>0</v>
      </c>
      <c r="D38" s="123">
        <v>0</v>
      </c>
      <c r="E38" s="123"/>
      <c r="F38" s="123">
        <v>0</v>
      </c>
      <c r="G38" s="128"/>
      <c r="H38" s="128" t="s">
        <v>56</v>
      </c>
      <c r="I38" s="128">
        <v>0</v>
      </c>
      <c r="J38" s="128" t="s">
        <v>354</v>
      </c>
      <c r="K38" s="128" t="s">
        <v>12</v>
      </c>
      <c r="L38" s="128" t="s">
        <v>354</v>
      </c>
      <c r="M38" s="128" t="s">
        <v>354</v>
      </c>
    </row>
    <row r="39" spans="1:13" x14ac:dyDescent="0.2">
      <c r="A39" s="128" t="s">
        <v>62</v>
      </c>
      <c r="B39" s="123">
        <f t="shared" si="0"/>
        <v>0</v>
      </c>
      <c r="C39" s="123">
        <v>0</v>
      </c>
      <c r="D39" s="123">
        <v>0</v>
      </c>
      <c r="E39" s="123"/>
      <c r="F39" s="123">
        <v>0</v>
      </c>
      <c r="G39" s="128"/>
      <c r="H39" s="128" t="s">
        <v>56</v>
      </c>
      <c r="I39" s="128">
        <v>0</v>
      </c>
      <c r="J39" s="128" t="s">
        <v>354</v>
      </c>
      <c r="K39" s="128" t="s">
        <v>12</v>
      </c>
      <c r="L39" s="128" t="s">
        <v>354</v>
      </c>
      <c r="M39" s="128" t="s">
        <v>354</v>
      </c>
    </row>
    <row r="40" spans="1:13" x14ac:dyDescent="0.2">
      <c r="A40" s="128" t="s">
        <v>63</v>
      </c>
      <c r="B40" s="123">
        <f t="shared" si="0"/>
        <v>0</v>
      </c>
      <c r="C40" s="123">
        <v>0</v>
      </c>
      <c r="D40" s="123">
        <v>0</v>
      </c>
      <c r="E40" s="123"/>
      <c r="F40" s="123">
        <v>0</v>
      </c>
      <c r="G40" s="128"/>
      <c r="H40" s="128" t="s">
        <v>56</v>
      </c>
      <c r="I40" s="128">
        <v>0</v>
      </c>
      <c r="J40" s="128" t="s">
        <v>354</v>
      </c>
      <c r="K40" s="128" t="s">
        <v>354</v>
      </c>
      <c r="L40" s="128" t="s">
        <v>354</v>
      </c>
      <c r="M40" s="128" t="s">
        <v>354</v>
      </c>
    </row>
    <row r="41" spans="1:13" x14ac:dyDescent="0.2">
      <c r="A41" s="128" t="s">
        <v>64</v>
      </c>
      <c r="B41" s="123">
        <f t="shared" si="0"/>
        <v>0</v>
      </c>
      <c r="C41" s="123">
        <v>0</v>
      </c>
      <c r="D41" s="123">
        <v>0</v>
      </c>
      <c r="E41" s="123"/>
      <c r="F41" s="123">
        <v>0</v>
      </c>
      <c r="G41" s="128"/>
      <c r="H41" s="128" t="s">
        <v>56</v>
      </c>
      <c r="I41" s="128">
        <v>0</v>
      </c>
      <c r="J41" s="128" t="s">
        <v>354</v>
      </c>
      <c r="K41" s="128" t="s">
        <v>354</v>
      </c>
      <c r="L41" s="128" t="s">
        <v>354</v>
      </c>
      <c r="M41" s="128" t="s">
        <v>354</v>
      </c>
    </row>
    <row r="42" spans="1:13" x14ac:dyDescent="0.2">
      <c r="A42" s="128" t="s">
        <v>65</v>
      </c>
      <c r="B42" s="123">
        <f t="shared" si="0"/>
        <v>0</v>
      </c>
      <c r="C42" s="123">
        <v>0</v>
      </c>
      <c r="D42" s="123">
        <v>0</v>
      </c>
      <c r="E42" s="123"/>
      <c r="F42" s="123">
        <v>0</v>
      </c>
      <c r="G42" s="128"/>
      <c r="H42" s="128" t="s">
        <v>56</v>
      </c>
      <c r="I42" s="128">
        <v>0</v>
      </c>
      <c r="J42" s="128" t="s">
        <v>354</v>
      </c>
      <c r="K42" s="128" t="s">
        <v>354</v>
      </c>
      <c r="L42" s="128" t="s">
        <v>354</v>
      </c>
      <c r="M42" s="128" t="s">
        <v>354</v>
      </c>
    </row>
    <row r="43" spans="1:13" x14ac:dyDescent="0.2">
      <c r="A43" s="128" t="s">
        <v>66</v>
      </c>
      <c r="B43" s="123">
        <f t="shared" si="0"/>
        <v>0</v>
      </c>
      <c r="C43" s="123">
        <v>0</v>
      </c>
      <c r="D43" s="123">
        <v>0</v>
      </c>
      <c r="E43" s="123"/>
      <c r="F43" s="123">
        <v>0</v>
      </c>
      <c r="G43" s="128"/>
      <c r="H43" s="128" t="s">
        <v>56</v>
      </c>
      <c r="I43" s="128">
        <v>0</v>
      </c>
      <c r="J43" s="128" t="s">
        <v>354</v>
      </c>
      <c r="K43" s="128" t="s">
        <v>12</v>
      </c>
      <c r="L43" s="128" t="s">
        <v>354</v>
      </c>
      <c r="M43" s="128" t="s">
        <v>354</v>
      </c>
    </row>
    <row r="44" spans="1:13" x14ac:dyDescent="0.2">
      <c r="A44" s="128" t="s">
        <v>67</v>
      </c>
      <c r="B44" s="123">
        <f t="shared" si="0"/>
        <v>0</v>
      </c>
      <c r="C44" s="123">
        <v>0</v>
      </c>
      <c r="D44" s="123">
        <v>0</v>
      </c>
      <c r="E44" s="123"/>
      <c r="F44" s="123">
        <v>0</v>
      </c>
      <c r="G44" s="128"/>
      <c r="H44" s="128" t="s">
        <v>56</v>
      </c>
      <c r="I44" s="128">
        <v>0</v>
      </c>
      <c r="J44" s="128" t="s">
        <v>354</v>
      </c>
      <c r="K44" s="128" t="s">
        <v>354</v>
      </c>
      <c r="L44" s="128" t="s">
        <v>354</v>
      </c>
      <c r="M44" s="128" t="s">
        <v>354</v>
      </c>
    </row>
    <row r="45" spans="1:13" x14ac:dyDescent="0.2">
      <c r="A45" s="128" t="s">
        <v>69</v>
      </c>
      <c r="B45" s="123">
        <f t="shared" si="0"/>
        <v>0</v>
      </c>
      <c r="C45" s="123">
        <v>0</v>
      </c>
      <c r="D45" s="123">
        <v>0</v>
      </c>
      <c r="E45" s="123"/>
      <c r="F45" s="123">
        <v>0</v>
      </c>
      <c r="G45" s="128"/>
      <c r="H45" s="128" t="s">
        <v>56</v>
      </c>
      <c r="I45" s="128">
        <v>0</v>
      </c>
      <c r="J45" s="128" t="s">
        <v>354</v>
      </c>
      <c r="K45" s="128" t="s">
        <v>12</v>
      </c>
      <c r="L45" s="128" t="s">
        <v>354</v>
      </c>
      <c r="M45" s="128" t="s">
        <v>354</v>
      </c>
    </row>
    <row r="46" spans="1:13" x14ac:dyDescent="0.2">
      <c r="A46" s="128" t="s">
        <v>298</v>
      </c>
      <c r="B46" s="123">
        <f t="shared" si="0"/>
        <v>0</v>
      </c>
      <c r="C46" s="123">
        <v>0</v>
      </c>
      <c r="D46" s="123">
        <v>0</v>
      </c>
      <c r="E46" s="123"/>
      <c r="F46" s="123">
        <v>0</v>
      </c>
      <c r="G46" s="128"/>
      <c r="H46" s="128" t="s">
        <v>56</v>
      </c>
      <c r="I46" s="128">
        <v>0</v>
      </c>
      <c r="J46" s="128" t="s">
        <v>354</v>
      </c>
      <c r="K46" s="128" t="s">
        <v>354</v>
      </c>
      <c r="L46" s="128" t="s">
        <v>354</v>
      </c>
      <c r="M46" s="128" t="s">
        <v>354</v>
      </c>
    </row>
    <row r="47" spans="1:13" x14ac:dyDescent="0.2">
      <c r="A47" s="128" t="s">
        <v>72</v>
      </c>
      <c r="B47" s="123">
        <f t="shared" si="0"/>
        <v>0</v>
      </c>
      <c r="C47" s="123">
        <v>0</v>
      </c>
      <c r="D47" s="123">
        <v>0</v>
      </c>
      <c r="E47" s="123"/>
      <c r="F47" s="123">
        <v>0</v>
      </c>
      <c r="G47" s="128"/>
      <c r="H47" s="128" t="s">
        <v>56</v>
      </c>
      <c r="I47" s="128">
        <v>0</v>
      </c>
      <c r="J47" s="128" t="s">
        <v>354</v>
      </c>
      <c r="K47" s="128" t="s">
        <v>354</v>
      </c>
      <c r="L47" s="128" t="s">
        <v>354</v>
      </c>
      <c r="M47" s="128" t="s">
        <v>354</v>
      </c>
    </row>
    <row r="48" spans="1:13" x14ac:dyDescent="0.2">
      <c r="A48" s="128" t="s">
        <v>73</v>
      </c>
      <c r="B48" s="123">
        <f t="shared" si="0"/>
        <v>0</v>
      </c>
      <c r="C48" s="123">
        <v>0</v>
      </c>
      <c r="D48" s="123">
        <v>0</v>
      </c>
      <c r="E48" s="123"/>
      <c r="F48" s="123">
        <v>0</v>
      </c>
      <c r="G48" s="128"/>
      <c r="H48" s="128" t="s">
        <v>56</v>
      </c>
      <c r="I48" s="128">
        <v>0</v>
      </c>
      <c r="J48" s="128" t="s">
        <v>354</v>
      </c>
      <c r="K48" s="128" t="s">
        <v>354</v>
      </c>
      <c r="L48" s="128" t="s">
        <v>354</v>
      </c>
      <c r="M48" s="128" t="s">
        <v>354</v>
      </c>
    </row>
    <row r="49" spans="1:13" x14ac:dyDescent="0.2">
      <c r="A49" s="128" t="s">
        <v>74</v>
      </c>
      <c r="B49" s="123">
        <f t="shared" si="0"/>
        <v>0</v>
      </c>
      <c r="C49" s="123">
        <v>0</v>
      </c>
      <c r="D49" s="123">
        <v>0</v>
      </c>
      <c r="E49" s="123"/>
      <c r="F49" s="123">
        <v>0</v>
      </c>
      <c r="G49" s="128"/>
      <c r="H49" s="128" t="s">
        <v>56</v>
      </c>
      <c r="I49" s="128">
        <v>0</v>
      </c>
      <c r="J49" s="128" t="s">
        <v>354</v>
      </c>
      <c r="K49" s="128" t="s">
        <v>354</v>
      </c>
      <c r="L49" s="128" t="s">
        <v>354</v>
      </c>
      <c r="M49" s="128" t="s">
        <v>354</v>
      </c>
    </row>
    <row r="50" spans="1:13" x14ac:dyDescent="0.2">
      <c r="A50" s="128" t="s">
        <v>75</v>
      </c>
      <c r="B50" s="123">
        <f t="shared" si="0"/>
        <v>0</v>
      </c>
      <c r="C50" s="123">
        <v>0</v>
      </c>
      <c r="D50" s="123">
        <v>0</v>
      </c>
      <c r="E50" s="123"/>
      <c r="F50" s="123">
        <v>0</v>
      </c>
      <c r="G50" s="128"/>
      <c r="H50" s="128" t="s">
        <v>56</v>
      </c>
      <c r="I50" s="128">
        <v>0</v>
      </c>
      <c r="J50" s="128" t="s">
        <v>354</v>
      </c>
      <c r="K50" s="128" t="s">
        <v>354</v>
      </c>
      <c r="L50" s="128" t="s">
        <v>354</v>
      </c>
      <c r="M50" s="128" t="s">
        <v>354</v>
      </c>
    </row>
    <row r="51" spans="1:13" x14ac:dyDescent="0.2">
      <c r="A51" s="128" t="s">
        <v>76</v>
      </c>
      <c r="B51" s="123">
        <f t="shared" si="0"/>
        <v>0</v>
      </c>
      <c r="C51" s="123">
        <v>0</v>
      </c>
      <c r="D51" s="123">
        <v>0</v>
      </c>
      <c r="E51" s="123"/>
      <c r="F51" s="123">
        <v>0</v>
      </c>
      <c r="G51" s="128"/>
      <c r="H51" s="128" t="s">
        <v>56</v>
      </c>
      <c r="I51" s="128">
        <v>0</v>
      </c>
      <c r="J51" s="128" t="s">
        <v>354</v>
      </c>
      <c r="K51" s="128" t="s">
        <v>354</v>
      </c>
      <c r="L51" s="128" t="s">
        <v>354</v>
      </c>
      <c r="M51" s="128" t="s">
        <v>354</v>
      </c>
    </row>
    <row r="52" spans="1:13" x14ac:dyDescent="0.2">
      <c r="A52" s="128" t="s">
        <v>77</v>
      </c>
      <c r="B52" s="123">
        <f t="shared" si="0"/>
        <v>0</v>
      </c>
      <c r="C52" s="123">
        <v>0</v>
      </c>
      <c r="D52" s="123">
        <v>0</v>
      </c>
      <c r="E52" s="123"/>
      <c r="F52" s="123">
        <v>0</v>
      </c>
      <c r="G52" s="128"/>
      <c r="H52" s="128" t="s">
        <v>56</v>
      </c>
      <c r="I52" s="128">
        <v>0</v>
      </c>
      <c r="J52" s="128" t="s">
        <v>354</v>
      </c>
      <c r="K52" s="128" t="s">
        <v>354</v>
      </c>
      <c r="L52" s="128" t="s">
        <v>354</v>
      </c>
      <c r="M52" s="128" t="s">
        <v>354</v>
      </c>
    </row>
    <row r="53" spans="1:13" x14ac:dyDescent="0.2">
      <c r="A53" s="128" t="s">
        <v>78</v>
      </c>
      <c r="B53" s="123">
        <f t="shared" si="0"/>
        <v>0</v>
      </c>
      <c r="C53" s="123">
        <v>0</v>
      </c>
      <c r="D53" s="123">
        <v>0</v>
      </c>
      <c r="E53" s="123"/>
      <c r="F53" s="123">
        <v>0</v>
      </c>
      <c r="G53" s="128"/>
      <c r="H53" s="128" t="s">
        <v>56</v>
      </c>
      <c r="I53" s="128">
        <v>0</v>
      </c>
      <c r="J53" s="128" t="s">
        <v>354</v>
      </c>
      <c r="K53" s="128" t="s">
        <v>354</v>
      </c>
      <c r="L53" s="128" t="s">
        <v>354</v>
      </c>
      <c r="M53" s="128" t="s">
        <v>354</v>
      </c>
    </row>
    <row r="54" spans="1:13" x14ac:dyDescent="0.2">
      <c r="A54" s="128" t="s">
        <v>79</v>
      </c>
      <c r="B54" s="123">
        <f t="shared" si="0"/>
        <v>0</v>
      </c>
      <c r="C54" s="123">
        <v>0</v>
      </c>
      <c r="D54" s="123">
        <v>0</v>
      </c>
      <c r="E54" s="123"/>
      <c r="F54" s="123">
        <v>0</v>
      </c>
      <c r="G54" s="128"/>
      <c r="H54" s="128" t="s">
        <v>56</v>
      </c>
      <c r="I54" s="128">
        <v>0</v>
      </c>
      <c r="J54" s="128" t="s">
        <v>354</v>
      </c>
      <c r="K54" s="128" t="s">
        <v>354</v>
      </c>
      <c r="L54" s="128" t="s">
        <v>354</v>
      </c>
      <c r="M54" s="128" t="s">
        <v>354</v>
      </c>
    </row>
    <row r="55" spans="1:13" x14ac:dyDescent="0.2">
      <c r="A55" s="128" t="s">
        <v>81</v>
      </c>
      <c r="B55" s="123">
        <f t="shared" si="0"/>
        <v>701.84296616085237</v>
      </c>
      <c r="C55" s="123">
        <v>701.84296616085237</v>
      </c>
      <c r="D55" s="123">
        <v>0</v>
      </c>
      <c r="E55" s="123"/>
      <c r="F55" s="123">
        <v>0</v>
      </c>
      <c r="G55" s="128"/>
      <c r="H55" s="128" t="s">
        <v>56</v>
      </c>
      <c r="I55" s="128">
        <v>0</v>
      </c>
      <c r="J55" s="128" t="s">
        <v>354</v>
      </c>
      <c r="K55" s="128" t="s">
        <v>354</v>
      </c>
      <c r="L55" s="128" t="s">
        <v>354</v>
      </c>
      <c r="M55" s="128" t="s">
        <v>354</v>
      </c>
    </row>
    <row r="56" spans="1:13" x14ac:dyDescent="0.2">
      <c r="A56" s="128" t="s">
        <v>82</v>
      </c>
      <c r="B56" s="123">
        <f t="shared" si="0"/>
        <v>9442.1072562337176</v>
      </c>
      <c r="C56" s="123">
        <v>9442.1072562337176</v>
      </c>
      <c r="D56" s="123">
        <v>0</v>
      </c>
      <c r="E56" s="123"/>
      <c r="F56" s="123">
        <v>0</v>
      </c>
      <c r="G56" s="128"/>
      <c r="H56" s="128" t="s">
        <v>56</v>
      </c>
      <c r="I56" s="128">
        <v>0</v>
      </c>
      <c r="J56" s="128" t="s">
        <v>354</v>
      </c>
      <c r="K56" s="128" t="s">
        <v>354</v>
      </c>
      <c r="L56" s="128" t="s">
        <v>354</v>
      </c>
      <c r="M56" s="128" t="s">
        <v>354</v>
      </c>
    </row>
    <row r="57" spans="1:13" x14ac:dyDescent="0.2">
      <c r="A57" s="128" t="s">
        <v>83</v>
      </c>
      <c r="B57" s="123">
        <f t="shared" si="0"/>
        <v>24563.382441463131</v>
      </c>
      <c r="C57" s="123">
        <v>24563.382441463131</v>
      </c>
      <c r="D57" s="123">
        <v>0</v>
      </c>
      <c r="E57" s="123"/>
      <c r="F57" s="123">
        <v>0</v>
      </c>
      <c r="G57" s="128"/>
      <c r="H57" s="128" t="s">
        <v>56</v>
      </c>
      <c r="I57" s="128">
        <v>0</v>
      </c>
      <c r="J57" s="128" t="s">
        <v>354</v>
      </c>
      <c r="K57" s="128" t="s">
        <v>12</v>
      </c>
      <c r="L57" s="128" t="s">
        <v>354</v>
      </c>
      <c r="M57" s="128" t="s">
        <v>354</v>
      </c>
    </row>
    <row r="58" spans="1:13" x14ac:dyDescent="0.2">
      <c r="A58" s="128" t="s">
        <v>84</v>
      </c>
      <c r="B58" s="123">
        <f t="shared" si="0"/>
        <v>0</v>
      </c>
      <c r="C58" s="123">
        <v>0</v>
      </c>
      <c r="D58" s="123">
        <v>0</v>
      </c>
      <c r="E58" s="123"/>
      <c r="F58" s="123">
        <v>0</v>
      </c>
      <c r="G58" s="128"/>
      <c r="H58" s="128" t="s">
        <v>56</v>
      </c>
      <c r="I58" s="128">
        <v>0</v>
      </c>
      <c r="J58" s="128" t="s">
        <v>354</v>
      </c>
      <c r="K58" s="128" t="s">
        <v>354</v>
      </c>
      <c r="L58" s="128" t="s">
        <v>354</v>
      </c>
      <c r="M58" s="128" t="s">
        <v>354</v>
      </c>
    </row>
    <row r="59" spans="1:13" x14ac:dyDescent="0.2">
      <c r="A59" s="128" t="s">
        <v>85</v>
      </c>
      <c r="B59" s="123">
        <f t="shared" si="0"/>
        <v>32780.164243750056</v>
      </c>
      <c r="C59" s="123">
        <v>32780.164243750056</v>
      </c>
      <c r="D59" s="123">
        <v>0</v>
      </c>
      <c r="E59" s="123"/>
      <c r="F59" s="123">
        <v>0</v>
      </c>
      <c r="G59" s="128"/>
      <c r="H59" s="128" t="s">
        <v>56</v>
      </c>
      <c r="I59" s="128">
        <v>0</v>
      </c>
      <c r="J59" s="128" t="s">
        <v>354</v>
      </c>
      <c r="K59" s="128" t="s">
        <v>354</v>
      </c>
      <c r="L59" s="128" t="s">
        <v>354</v>
      </c>
      <c r="M59" s="128" t="s">
        <v>354</v>
      </c>
    </row>
    <row r="60" spans="1:13" x14ac:dyDescent="0.2">
      <c r="A60" s="128" t="s">
        <v>86</v>
      </c>
      <c r="B60" s="123">
        <f t="shared" si="0"/>
        <v>0</v>
      </c>
      <c r="C60" s="123">
        <v>0</v>
      </c>
      <c r="D60" s="123">
        <v>0</v>
      </c>
      <c r="E60" s="123"/>
      <c r="F60" s="123">
        <v>0</v>
      </c>
      <c r="G60" s="128"/>
      <c r="H60" s="128" t="s">
        <v>56</v>
      </c>
      <c r="I60" s="128">
        <v>0</v>
      </c>
      <c r="J60" s="128" t="s">
        <v>354</v>
      </c>
      <c r="K60" s="128" t="s">
        <v>354</v>
      </c>
      <c r="L60" s="128" t="s">
        <v>354</v>
      </c>
      <c r="M60" s="128" t="s">
        <v>354</v>
      </c>
    </row>
    <row r="61" spans="1:13" x14ac:dyDescent="0.2">
      <c r="A61" s="128" t="s">
        <v>87</v>
      </c>
      <c r="B61" s="123">
        <f t="shared" si="0"/>
        <v>4994.750372704033</v>
      </c>
      <c r="C61" s="123">
        <v>4994.750372704033</v>
      </c>
      <c r="D61" s="123">
        <v>0</v>
      </c>
      <c r="E61" s="123"/>
      <c r="F61" s="123">
        <v>0</v>
      </c>
      <c r="G61" s="128"/>
      <c r="H61" s="128" t="s">
        <v>56</v>
      </c>
      <c r="I61" s="128" t="s">
        <v>20</v>
      </c>
      <c r="J61" s="128" t="s">
        <v>354</v>
      </c>
      <c r="K61" s="128" t="s">
        <v>354</v>
      </c>
      <c r="L61" s="128" t="s">
        <v>354</v>
      </c>
      <c r="M61" s="128" t="s">
        <v>354</v>
      </c>
    </row>
    <row r="62" spans="1:13" x14ac:dyDescent="0.2">
      <c r="A62" s="128" t="s">
        <v>89</v>
      </c>
      <c r="B62" s="123">
        <f t="shared" si="0"/>
        <v>0</v>
      </c>
      <c r="C62" s="123">
        <v>0</v>
      </c>
      <c r="D62" s="123">
        <v>0</v>
      </c>
      <c r="E62" s="123"/>
      <c r="F62" s="123">
        <v>0</v>
      </c>
      <c r="G62" s="128"/>
      <c r="H62" s="128" t="s">
        <v>56</v>
      </c>
      <c r="I62" s="128">
        <v>0</v>
      </c>
      <c r="J62" s="128" t="s">
        <v>354</v>
      </c>
      <c r="K62" s="128" t="s">
        <v>354</v>
      </c>
      <c r="L62" s="128" t="s">
        <v>354</v>
      </c>
      <c r="M62" s="128" t="s">
        <v>354</v>
      </c>
    </row>
    <row r="63" spans="1:13" x14ac:dyDescent="0.2">
      <c r="A63" s="128" t="s">
        <v>90</v>
      </c>
      <c r="B63" s="123">
        <f t="shared" si="0"/>
        <v>1277.2182626304818</v>
      </c>
      <c r="C63" s="123">
        <v>1277.2182626304818</v>
      </c>
      <c r="D63" s="123">
        <v>0</v>
      </c>
      <c r="E63" s="123"/>
      <c r="F63" s="123">
        <v>0</v>
      </c>
      <c r="G63" s="128"/>
      <c r="H63" s="128" t="s">
        <v>56</v>
      </c>
      <c r="I63" s="128">
        <v>0</v>
      </c>
      <c r="J63" s="128" t="s">
        <v>354</v>
      </c>
      <c r="K63" s="128" t="s">
        <v>12</v>
      </c>
      <c r="L63" s="128" t="s">
        <v>354</v>
      </c>
      <c r="M63" s="128" t="s">
        <v>354</v>
      </c>
    </row>
    <row r="64" spans="1:13" x14ac:dyDescent="0.2">
      <c r="A64" s="128" t="s">
        <v>91</v>
      </c>
      <c r="B64" s="123">
        <f t="shared" si="0"/>
        <v>927.8233295911059</v>
      </c>
      <c r="C64" s="123">
        <v>927.8233295911059</v>
      </c>
      <c r="D64" s="123">
        <v>0</v>
      </c>
      <c r="E64" s="123"/>
      <c r="F64" s="123">
        <v>0</v>
      </c>
      <c r="G64" s="128"/>
      <c r="H64" s="128" t="s">
        <v>56</v>
      </c>
      <c r="I64" s="128">
        <v>0</v>
      </c>
      <c r="J64" s="128" t="s">
        <v>354</v>
      </c>
      <c r="K64" s="128" t="s">
        <v>354</v>
      </c>
      <c r="L64" s="128" t="s">
        <v>354</v>
      </c>
      <c r="M64" s="128" t="s">
        <v>354</v>
      </c>
    </row>
    <row r="65" spans="1:13" x14ac:dyDescent="0.2">
      <c r="A65" s="128" t="s">
        <v>92</v>
      </c>
      <c r="B65" s="123">
        <f t="shared" si="0"/>
        <v>1820.6638429180434</v>
      </c>
      <c r="C65" s="123">
        <v>1820.6638429180434</v>
      </c>
      <c r="D65" s="123">
        <v>0</v>
      </c>
      <c r="E65" s="123"/>
      <c r="F65" s="123">
        <v>0</v>
      </c>
      <c r="G65" s="128"/>
      <c r="H65" s="128" t="s">
        <v>56</v>
      </c>
      <c r="I65" s="128" t="s">
        <v>20</v>
      </c>
      <c r="J65" s="128" t="s">
        <v>354</v>
      </c>
      <c r="K65" s="128" t="s">
        <v>354</v>
      </c>
      <c r="L65" s="128" t="s">
        <v>354</v>
      </c>
      <c r="M65" s="128" t="s">
        <v>354</v>
      </c>
    </row>
    <row r="66" spans="1:13" x14ac:dyDescent="0.2">
      <c r="A66" s="128" t="s">
        <v>93</v>
      </c>
      <c r="B66" s="123">
        <f t="shared" si="0"/>
        <v>0</v>
      </c>
      <c r="C66" s="123">
        <v>0</v>
      </c>
      <c r="D66" s="123">
        <v>0</v>
      </c>
      <c r="E66" s="123"/>
      <c r="F66" s="123">
        <v>0</v>
      </c>
      <c r="G66" s="128"/>
      <c r="H66" s="128" t="s">
        <v>56</v>
      </c>
      <c r="I66" s="128">
        <v>0</v>
      </c>
      <c r="J66" s="128" t="s">
        <v>354</v>
      </c>
      <c r="K66" s="128" t="s">
        <v>354</v>
      </c>
      <c r="L66" s="128" t="s">
        <v>354</v>
      </c>
      <c r="M66" s="128" t="s">
        <v>353</v>
      </c>
    </row>
    <row r="67" spans="1:13" x14ac:dyDescent="0.2">
      <c r="A67" s="128" t="s">
        <v>94</v>
      </c>
      <c r="B67" s="123">
        <f t="shared" si="0"/>
        <v>0</v>
      </c>
      <c r="C67" s="123">
        <v>0</v>
      </c>
      <c r="D67" s="123">
        <v>0</v>
      </c>
      <c r="E67" s="123"/>
      <c r="F67" s="123">
        <v>0</v>
      </c>
      <c r="G67" s="128"/>
      <c r="H67" s="128" t="s">
        <v>56</v>
      </c>
      <c r="I67" s="128">
        <v>0</v>
      </c>
      <c r="J67" s="128" t="s">
        <v>354</v>
      </c>
      <c r="K67" s="128" t="s">
        <v>12</v>
      </c>
      <c r="L67" s="128" t="s">
        <v>354</v>
      </c>
      <c r="M67" s="128" t="s">
        <v>354</v>
      </c>
    </row>
    <row r="68" spans="1:13" x14ac:dyDescent="0.2">
      <c r="A68" s="128" t="s">
        <v>95</v>
      </c>
      <c r="B68" s="123">
        <f t="shared" si="0"/>
        <v>0</v>
      </c>
      <c r="C68" s="123">
        <v>0</v>
      </c>
      <c r="D68" s="123">
        <v>0</v>
      </c>
      <c r="E68" s="123"/>
      <c r="F68" s="123">
        <v>0</v>
      </c>
      <c r="G68" s="128"/>
      <c r="H68" s="128" t="s">
        <v>56</v>
      </c>
      <c r="I68" s="128">
        <v>0</v>
      </c>
      <c r="J68" s="128" t="s">
        <v>354</v>
      </c>
      <c r="K68" s="128" t="s">
        <v>354</v>
      </c>
      <c r="L68" s="128" t="s">
        <v>354</v>
      </c>
      <c r="M68" s="128" t="s">
        <v>354</v>
      </c>
    </row>
    <row r="69" spans="1:13" x14ac:dyDescent="0.2">
      <c r="A69" s="128" t="s">
        <v>96</v>
      </c>
      <c r="B69" s="123">
        <f t="shared" ref="B69:B132" si="1">D69+C69</f>
        <v>0</v>
      </c>
      <c r="C69" s="123">
        <v>0</v>
      </c>
      <c r="D69" s="123">
        <v>0</v>
      </c>
      <c r="E69" s="123"/>
      <c r="F69" s="123">
        <v>0</v>
      </c>
      <c r="G69" s="128"/>
      <c r="H69" s="128" t="s">
        <v>56</v>
      </c>
      <c r="I69" s="128">
        <v>0</v>
      </c>
      <c r="J69" s="128" t="s">
        <v>354</v>
      </c>
      <c r="K69" s="128" t="s">
        <v>12</v>
      </c>
      <c r="L69" s="128" t="s">
        <v>354</v>
      </c>
      <c r="M69" s="128" t="s">
        <v>354</v>
      </c>
    </row>
    <row r="70" spans="1:13" x14ac:dyDescent="0.2">
      <c r="A70" s="128" t="s">
        <v>97</v>
      </c>
      <c r="B70" s="123">
        <f t="shared" si="1"/>
        <v>0</v>
      </c>
      <c r="C70" s="123">
        <v>0</v>
      </c>
      <c r="D70" s="123">
        <v>0</v>
      </c>
      <c r="E70" s="123"/>
      <c r="F70" s="123">
        <v>0</v>
      </c>
      <c r="G70" s="128"/>
      <c r="H70" s="128" t="s">
        <v>56</v>
      </c>
      <c r="I70" s="128">
        <v>0</v>
      </c>
      <c r="J70" s="128" t="s">
        <v>11</v>
      </c>
      <c r="K70" s="128" t="s">
        <v>354</v>
      </c>
      <c r="L70" s="128" t="s">
        <v>354</v>
      </c>
      <c r="M70" s="128" t="s">
        <v>354</v>
      </c>
    </row>
    <row r="71" spans="1:13" x14ac:dyDescent="0.2">
      <c r="A71" s="128" t="s">
        <v>98</v>
      </c>
      <c r="B71" s="123">
        <f t="shared" si="1"/>
        <v>8529.6834960022552</v>
      </c>
      <c r="C71" s="123">
        <v>8529.6834960022552</v>
      </c>
      <c r="D71" s="123">
        <v>0</v>
      </c>
      <c r="E71" s="123"/>
      <c r="F71" s="123">
        <v>0</v>
      </c>
      <c r="G71" s="128"/>
      <c r="H71" s="128" t="s">
        <v>56</v>
      </c>
      <c r="I71" s="128">
        <v>0</v>
      </c>
      <c r="J71" s="128" t="s">
        <v>354</v>
      </c>
      <c r="K71" s="128" t="s">
        <v>354</v>
      </c>
      <c r="L71" s="128" t="s">
        <v>354</v>
      </c>
      <c r="M71" s="128" t="s">
        <v>354</v>
      </c>
    </row>
    <row r="72" spans="1:13" x14ac:dyDescent="0.2">
      <c r="A72" s="128" t="s">
        <v>99</v>
      </c>
      <c r="B72" s="123">
        <f t="shared" si="1"/>
        <v>0</v>
      </c>
      <c r="C72" s="123">
        <v>0</v>
      </c>
      <c r="D72" s="123">
        <v>0</v>
      </c>
      <c r="E72" s="123"/>
      <c r="F72" s="123">
        <v>0</v>
      </c>
      <c r="G72" s="128"/>
      <c r="H72" s="128" t="s">
        <v>56</v>
      </c>
      <c r="I72" s="128">
        <v>0</v>
      </c>
      <c r="J72" s="128" t="s">
        <v>354</v>
      </c>
      <c r="K72" s="128" t="s">
        <v>12</v>
      </c>
      <c r="L72" s="128" t="s">
        <v>354</v>
      </c>
      <c r="M72" s="128" t="s">
        <v>354</v>
      </c>
    </row>
    <row r="73" spans="1:13" x14ac:dyDescent="0.2">
      <c r="A73" s="128" t="s">
        <v>100</v>
      </c>
      <c r="B73" s="123">
        <f t="shared" si="1"/>
        <v>109.93675489704712</v>
      </c>
      <c r="C73" s="123">
        <v>109.93675489704712</v>
      </c>
      <c r="D73" s="123">
        <v>0</v>
      </c>
      <c r="E73" s="123"/>
      <c r="F73" s="123">
        <v>0</v>
      </c>
      <c r="G73" s="128"/>
      <c r="H73" s="128" t="s">
        <v>56</v>
      </c>
      <c r="I73" s="128">
        <v>0</v>
      </c>
      <c r="J73" s="128" t="s">
        <v>354</v>
      </c>
      <c r="K73" s="128" t="s">
        <v>12</v>
      </c>
      <c r="L73" s="128" t="s">
        <v>354</v>
      </c>
      <c r="M73" s="128" t="s">
        <v>354</v>
      </c>
    </row>
    <row r="74" spans="1:13" x14ac:dyDescent="0.2">
      <c r="A74" s="128" t="s">
        <v>102</v>
      </c>
      <c r="B74" s="123">
        <f t="shared" si="1"/>
        <v>0</v>
      </c>
      <c r="C74" s="123">
        <v>0</v>
      </c>
      <c r="D74" s="123">
        <v>0</v>
      </c>
      <c r="E74" s="123"/>
      <c r="F74" s="123">
        <v>0</v>
      </c>
      <c r="G74" s="128"/>
      <c r="H74" s="128" t="s">
        <v>343</v>
      </c>
      <c r="I74" s="128">
        <v>0</v>
      </c>
      <c r="J74" s="128" t="s">
        <v>354</v>
      </c>
      <c r="K74" s="128" t="s">
        <v>354</v>
      </c>
      <c r="L74" s="128" t="s">
        <v>354</v>
      </c>
      <c r="M74" s="128" t="s">
        <v>353</v>
      </c>
    </row>
    <row r="75" spans="1:13" x14ac:dyDescent="0.2">
      <c r="A75" s="128" t="s">
        <v>103</v>
      </c>
      <c r="B75" s="123">
        <f t="shared" si="1"/>
        <v>0</v>
      </c>
      <c r="C75" s="123">
        <v>0</v>
      </c>
      <c r="D75" s="123">
        <v>0</v>
      </c>
      <c r="E75" s="123"/>
      <c r="F75" s="123">
        <v>0</v>
      </c>
      <c r="G75" s="128"/>
      <c r="H75" s="128" t="s">
        <v>343</v>
      </c>
      <c r="I75" s="128">
        <v>0</v>
      </c>
      <c r="J75" s="128" t="s">
        <v>354</v>
      </c>
      <c r="K75" s="128" t="s">
        <v>12</v>
      </c>
      <c r="L75" s="128" t="s">
        <v>354</v>
      </c>
      <c r="M75" s="128" t="s">
        <v>354</v>
      </c>
    </row>
    <row r="76" spans="1:13" x14ac:dyDescent="0.2">
      <c r="A76" s="128" t="s">
        <v>104</v>
      </c>
      <c r="B76" s="123">
        <f t="shared" si="1"/>
        <v>0</v>
      </c>
      <c r="C76" s="123">
        <v>0</v>
      </c>
      <c r="D76" s="123">
        <v>0</v>
      </c>
      <c r="E76" s="123"/>
      <c r="F76" s="123">
        <v>0</v>
      </c>
      <c r="G76" s="128"/>
      <c r="H76" s="128" t="s">
        <v>343</v>
      </c>
      <c r="I76" s="128">
        <v>0</v>
      </c>
      <c r="J76" s="128" t="s">
        <v>354</v>
      </c>
      <c r="K76" s="128" t="s">
        <v>12</v>
      </c>
      <c r="L76" s="128" t="s">
        <v>354</v>
      </c>
      <c r="M76" s="128" t="s">
        <v>354</v>
      </c>
    </row>
    <row r="77" spans="1:13" x14ac:dyDescent="0.2">
      <c r="A77" s="128" t="s">
        <v>105</v>
      </c>
      <c r="B77" s="123">
        <f t="shared" si="1"/>
        <v>2150.7418479756302</v>
      </c>
      <c r="C77" s="123">
        <v>2150.7418479756302</v>
      </c>
      <c r="D77" s="123">
        <v>0</v>
      </c>
      <c r="E77" s="123"/>
      <c r="F77" s="123">
        <v>0</v>
      </c>
      <c r="G77" s="128"/>
      <c r="H77" s="128" t="s">
        <v>343</v>
      </c>
      <c r="I77" s="128">
        <v>0</v>
      </c>
      <c r="J77" s="128" t="s">
        <v>354</v>
      </c>
      <c r="K77" s="128" t="s">
        <v>354</v>
      </c>
      <c r="L77" s="128" t="s">
        <v>354</v>
      </c>
      <c r="M77" s="128" t="s">
        <v>354</v>
      </c>
    </row>
    <row r="78" spans="1:13" x14ac:dyDescent="0.2">
      <c r="A78" s="128" t="s">
        <v>107</v>
      </c>
      <c r="B78" s="123">
        <f t="shared" si="1"/>
        <v>3863.2157200572838</v>
      </c>
      <c r="C78" s="123">
        <v>3863.2157200572838</v>
      </c>
      <c r="D78" s="123">
        <v>0</v>
      </c>
      <c r="E78" s="123"/>
      <c r="F78" s="123">
        <v>0</v>
      </c>
      <c r="G78" s="128"/>
      <c r="H78" s="128" t="s">
        <v>343</v>
      </c>
      <c r="I78" s="128">
        <v>0</v>
      </c>
      <c r="J78" s="128" t="s">
        <v>354</v>
      </c>
      <c r="K78" s="128" t="s">
        <v>354</v>
      </c>
      <c r="L78" s="128" t="s">
        <v>354</v>
      </c>
      <c r="M78" s="128" t="s">
        <v>354</v>
      </c>
    </row>
    <row r="79" spans="1:13" x14ac:dyDescent="0.2">
      <c r="A79" s="128" t="s">
        <v>108</v>
      </c>
      <c r="B79" s="123">
        <f t="shared" si="1"/>
        <v>0</v>
      </c>
      <c r="C79" s="123">
        <v>0</v>
      </c>
      <c r="D79" s="123">
        <v>0</v>
      </c>
      <c r="E79" s="123"/>
      <c r="F79" s="123">
        <v>0</v>
      </c>
      <c r="G79" s="128"/>
      <c r="H79" s="128" t="s">
        <v>343</v>
      </c>
      <c r="I79" s="128">
        <v>0</v>
      </c>
      <c r="J79" s="128" t="s">
        <v>354</v>
      </c>
      <c r="K79" s="128" t="s">
        <v>354</v>
      </c>
      <c r="L79" s="128" t="s">
        <v>354</v>
      </c>
      <c r="M79" s="128" t="s">
        <v>354</v>
      </c>
    </row>
    <row r="80" spans="1:13" x14ac:dyDescent="0.2">
      <c r="A80" s="128" t="s">
        <v>110</v>
      </c>
      <c r="B80" s="123">
        <f t="shared" si="1"/>
        <v>29602.682643586275</v>
      </c>
      <c r="C80" s="123">
        <v>29602.682643586275</v>
      </c>
      <c r="D80" s="123">
        <v>0</v>
      </c>
      <c r="E80" s="123"/>
      <c r="F80" s="123">
        <v>0</v>
      </c>
      <c r="G80" s="128"/>
      <c r="H80" s="128" t="s">
        <v>343</v>
      </c>
      <c r="I80" s="128">
        <v>0</v>
      </c>
      <c r="J80" s="128" t="s">
        <v>354</v>
      </c>
      <c r="K80" s="128" t="s">
        <v>354</v>
      </c>
      <c r="L80" s="128" t="s">
        <v>354</v>
      </c>
      <c r="M80" s="128" t="s">
        <v>354</v>
      </c>
    </row>
    <row r="81" spans="1:13" x14ac:dyDescent="0.2">
      <c r="A81" s="128" t="s">
        <v>111</v>
      </c>
      <c r="B81" s="123">
        <f t="shared" si="1"/>
        <v>0</v>
      </c>
      <c r="C81" s="123">
        <v>0</v>
      </c>
      <c r="D81" s="123">
        <v>0</v>
      </c>
      <c r="E81" s="123"/>
      <c r="F81" s="123">
        <v>0</v>
      </c>
      <c r="G81" s="128"/>
      <c r="H81" s="128" t="s">
        <v>343</v>
      </c>
      <c r="I81" s="128">
        <v>0</v>
      </c>
      <c r="J81" s="128" t="s">
        <v>354</v>
      </c>
      <c r="K81" s="128" t="s">
        <v>12</v>
      </c>
      <c r="L81" s="128" t="s">
        <v>354</v>
      </c>
      <c r="M81" s="128" t="s">
        <v>354</v>
      </c>
    </row>
    <row r="82" spans="1:13" x14ac:dyDescent="0.2">
      <c r="A82" s="128" t="s">
        <v>112</v>
      </c>
      <c r="B82" s="123">
        <f t="shared" si="1"/>
        <v>4832.2727990383146</v>
      </c>
      <c r="C82" s="123">
        <v>4832.2727990383146</v>
      </c>
      <c r="D82" s="123">
        <v>0</v>
      </c>
      <c r="E82" s="123"/>
      <c r="F82" s="123">
        <v>0</v>
      </c>
      <c r="G82" s="128"/>
      <c r="H82" s="128" t="s">
        <v>343</v>
      </c>
      <c r="I82" s="128">
        <v>0</v>
      </c>
      <c r="J82" s="128" t="s">
        <v>354</v>
      </c>
      <c r="K82" s="128" t="s">
        <v>354</v>
      </c>
      <c r="L82" s="128" t="s">
        <v>354</v>
      </c>
      <c r="M82" s="128" t="s">
        <v>354</v>
      </c>
    </row>
    <row r="83" spans="1:13" x14ac:dyDescent="0.2">
      <c r="A83" s="128" t="s">
        <v>347</v>
      </c>
      <c r="B83" s="123">
        <f t="shared" si="1"/>
        <v>3878.7824766727381</v>
      </c>
      <c r="C83" s="123">
        <v>0</v>
      </c>
      <c r="D83" s="123">
        <v>3878.7824766727381</v>
      </c>
      <c r="E83" s="123"/>
      <c r="F83" s="123">
        <v>5705.5303837021156</v>
      </c>
      <c r="G83" s="128"/>
      <c r="H83" s="128" t="s">
        <v>343</v>
      </c>
      <c r="I83" s="128">
        <v>0</v>
      </c>
      <c r="J83" s="128" t="s">
        <v>354</v>
      </c>
      <c r="K83" s="128" t="s">
        <v>354</v>
      </c>
      <c r="L83" s="128" t="s">
        <v>354</v>
      </c>
      <c r="M83" s="128" t="s">
        <v>354</v>
      </c>
    </row>
    <row r="84" spans="1:13" x14ac:dyDescent="0.2">
      <c r="A84" s="128" t="s">
        <v>113</v>
      </c>
      <c r="B84" s="123">
        <f t="shared" si="1"/>
        <v>382.7147258240139</v>
      </c>
      <c r="C84" s="123">
        <v>383.71505759218951</v>
      </c>
      <c r="D84" s="123">
        <v>-1.000331768175591</v>
      </c>
      <c r="E84" s="123"/>
      <c r="F84" s="123">
        <v>331.81946106688946</v>
      </c>
      <c r="G84" s="128"/>
      <c r="H84" s="128" t="s">
        <v>343</v>
      </c>
      <c r="I84" s="128">
        <v>0</v>
      </c>
      <c r="J84" s="128" t="s">
        <v>354</v>
      </c>
      <c r="K84" s="128" t="s">
        <v>12</v>
      </c>
      <c r="L84" s="128" t="s">
        <v>354</v>
      </c>
      <c r="M84" s="128" t="s">
        <v>354</v>
      </c>
    </row>
    <row r="85" spans="1:13" x14ac:dyDescent="0.2">
      <c r="A85" s="128" t="s">
        <v>115</v>
      </c>
      <c r="B85" s="123">
        <f t="shared" si="1"/>
        <v>176325.7398465763</v>
      </c>
      <c r="C85" s="123">
        <v>177324.92811760347</v>
      </c>
      <c r="D85" s="123">
        <v>-999.18827102717682</v>
      </c>
      <c r="E85" s="123"/>
      <c r="F85" s="123">
        <v>159390.24474940292</v>
      </c>
      <c r="G85" s="128"/>
      <c r="H85" s="128" t="s">
        <v>343</v>
      </c>
      <c r="I85" s="128">
        <v>0</v>
      </c>
      <c r="J85" s="128" t="s">
        <v>354</v>
      </c>
      <c r="K85" s="128" t="s">
        <v>354</v>
      </c>
      <c r="L85" s="128" t="s">
        <v>354</v>
      </c>
      <c r="M85" s="128" t="s">
        <v>353</v>
      </c>
    </row>
    <row r="86" spans="1:13" x14ac:dyDescent="0.2">
      <c r="A86" s="128" t="s">
        <v>116</v>
      </c>
      <c r="B86" s="123">
        <f t="shared" si="1"/>
        <v>142553.91925154923</v>
      </c>
      <c r="C86" s="123">
        <v>142553.91925154923</v>
      </c>
      <c r="D86" s="123">
        <v>0</v>
      </c>
      <c r="E86" s="123"/>
      <c r="F86" s="123">
        <v>0</v>
      </c>
      <c r="G86" s="128"/>
      <c r="H86" s="128" t="s">
        <v>343</v>
      </c>
      <c r="I86" s="128">
        <v>0</v>
      </c>
      <c r="J86" s="128" t="s">
        <v>354</v>
      </c>
      <c r="K86" s="128" t="s">
        <v>354</v>
      </c>
      <c r="L86" s="128" t="s">
        <v>354</v>
      </c>
      <c r="M86" s="128" t="s">
        <v>353</v>
      </c>
    </row>
    <row r="87" spans="1:13" x14ac:dyDescent="0.2">
      <c r="A87" s="128" t="s">
        <v>117</v>
      </c>
      <c r="B87" s="123">
        <f t="shared" si="1"/>
        <v>128092.26527169631</v>
      </c>
      <c r="C87" s="123">
        <v>123301.36714792423</v>
      </c>
      <c r="D87" s="123">
        <v>4790.8981237720673</v>
      </c>
      <c r="E87" s="123"/>
      <c r="F87" s="123">
        <v>62136.830717590594</v>
      </c>
      <c r="G87" s="128"/>
      <c r="H87" s="128" t="s">
        <v>343</v>
      </c>
      <c r="I87" s="128">
        <v>0</v>
      </c>
      <c r="J87" s="128" t="s">
        <v>354</v>
      </c>
      <c r="K87" s="128" t="s">
        <v>354</v>
      </c>
      <c r="L87" s="128" t="s">
        <v>354</v>
      </c>
      <c r="M87" s="128" t="s">
        <v>353</v>
      </c>
    </row>
    <row r="88" spans="1:13" x14ac:dyDescent="0.2">
      <c r="A88" s="128" t="s">
        <v>118</v>
      </c>
      <c r="B88" s="123">
        <f t="shared" si="1"/>
        <v>18598.66921771194</v>
      </c>
      <c r="C88" s="123">
        <v>0</v>
      </c>
      <c r="D88" s="123">
        <v>18598.66921771194</v>
      </c>
      <c r="E88" s="123"/>
      <c r="F88" s="123">
        <v>123525.25502101982</v>
      </c>
      <c r="G88" s="128"/>
      <c r="H88" s="128" t="s">
        <v>343</v>
      </c>
      <c r="I88" s="128">
        <v>0</v>
      </c>
      <c r="J88" s="128" t="s">
        <v>354</v>
      </c>
      <c r="K88" s="128" t="s">
        <v>354</v>
      </c>
      <c r="L88" s="128" t="s">
        <v>354</v>
      </c>
      <c r="M88" s="128" t="s">
        <v>353</v>
      </c>
    </row>
    <row r="89" spans="1:13" x14ac:dyDescent="0.2">
      <c r="A89" s="128" t="s">
        <v>120</v>
      </c>
      <c r="B89" s="123">
        <f t="shared" si="1"/>
        <v>5590.7753858443157</v>
      </c>
      <c r="C89" s="123">
        <v>5258.4409720564981</v>
      </c>
      <c r="D89" s="123">
        <v>332.3344137878176</v>
      </c>
      <c r="E89" s="123"/>
      <c r="F89" s="123">
        <v>25996.402619903765</v>
      </c>
      <c r="G89" s="128"/>
      <c r="H89" s="128" t="s">
        <v>343</v>
      </c>
      <c r="I89" s="128">
        <v>0</v>
      </c>
      <c r="J89" s="128" t="s">
        <v>354</v>
      </c>
      <c r="K89" s="128" t="s">
        <v>354</v>
      </c>
      <c r="L89" s="128" t="s">
        <v>354</v>
      </c>
      <c r="M89" s="128" t="s">
        <v>354</v>
      </c>
    </row>
    <row r="90" spans="1:13" x14ac:dyDescent="0.2">
      <c r="A90" s="128" t="s">
        <v>122</v>
      </c>
      <c r="B90" s="123">
        <f t="shared" si="1"/>
        <v>28452.798073929775</v>
      </c>
      <c r="C90" s="123">
        <v>28645.882902639063</v>
      </c>
      <c r="D90" s="123">
        <v>-193.08482870928833</v>
      </c>
      <c r="E90" s="123"/>
      <c r="F90" s="123">
        <v>85573.324551019119</v>
      </c>
      <c r="G90" s="128"/>
      <c r="H90" s="128" t="s">
        <v>343</v>
      </c>
      <c r="I90" s="128">
        <v>0</v>
      </c>
      <c r="J90" s="128" t="s">
        <v>354</v>
      </c>
      <c r="K90" s="128" t="s">
        <v>354</v>
      </c>
      <c r="L90" s="128" t="s">
        <v>354</v>
      </c>
      <c r="M90" s="128" t="s">
        <v>354</v>
      </c>
    </row>
    <row r="91" spans="1:13" x14ac:dyDescent="0.2">
      <c r="A91" s="128" t="s">
        <v>124</v>
      </c>
      <c r="B91" s="123">
        <f t="shared" si="1"/>
        <v>19000.185856527598</v>
      </c>
      <c r="C91" s="123">
        <v>18653.256205500693</v>
      </c>
      <c r="D91" s="123">
        <v>346.92965102690425</v>
      </c>
      <c r="E91" s="123"/>
      <c r="F91" s="123">
        <v>11118.539249782678</v>
      </c>
      <c r="G91" s="128"/>
      <c r="H91" s="128" t="s">
        <v>343</v>
      </c>
      <c r="I91" s="128">
        <v>0</v>
      </c>
      <c r="J91" s="128" t="s">
        <v>354</v>
      </c>
      <c r="K91" s="128" t="s">
        <v>354</v>
      </c>
      <c r="L91" s="128" t="s">
        <v>13</v>
      </c>
      <c r="M91" s="128" t="s">
        <v>354</v>
      </c>
    </row>
    <row r="92" spans="1:13" x14ac:dyDescent="0.2">
      <c r="A92" s="128" t="s">
        <v>125</v>
      </c>
      <c r="B92" s="123">
        <f t="shared" si="1"/>
        <v>22883.285196457204</v>
      </c>
      <c r="C92" s="123">
        <v>19896.585463883217</v>
      </c>
      <c r="D92" s="123">
        <v>2986.6997325739849</v>
      </c>
      <c r="E92" s="123"/>
      <c r="F92" s="123">
        <v>26157.451364795827</v>
      </c>
      <c r="G92" s="128"/>
      <c r="H92" s="128" t="s">
        <v>343</v>
      </c>
      <c r="I92" s="128">
        <v>0</v>
      </c>
      <c r="J92" s="128" t="s">
        <v>354</v>
      </c>
      <c r="K92" s="128" t="s">
        <v>354</v>
      </c>
      <c r="L92" s="128" t="s">
        <v>354</v>
      </c>
      <c r="M92" s="128" t="s">
        <v>354</v>
      </c>
    </row>
    <row r="93" spans="1:13" x14ac:dyDescent="0.2">
      <c r="A93" s="128" t="s">
        <v>126</v>
      </c>
      <c r="B93" s="123">
        <f t="shared" si="1"/>
        <v>156.73783167730244</v>
      </c>
      <c r="C93" s="123">
        <v>0</v>
      </c>
      <c r="D93" s="123">
        <v>156.73783167730244</v>
      </c>
      <c r="E93" s="123"/>
      <c r="F93" s="123">
        <v>1192.7856342866328</v>
      </c>
      <c r="G93" s="128"/>
      <c r="H93" s="128" t="s">
        <v>343</v>
      </c>
      <c r="I93" s="128">
        <v>0</v>
      </c>
      <c r="J93" s="128" t="s">
        <v>354</v>
      </c>
      <c r="K93" s="128" t="s">
        <v>354</v>
      </c>
      <c r="L93" s="128" t="s">
        <v>354</v>
      </c>
      <c r="M93" s="128" t="s">
        <v>354</v>
      </c>
    </row>
    <row r="94" spans="1:13" x14ac:dyDescent="0.2">
      <c r="A94" s="128" t="s">
        <v>127</v>
      </c>
      <c r="B94" s="123">
        <f t="shared" si="1"/>
        <v>1646.2060290747791</v>
      </c>
      <c r="C94" s="123">
        <v>1498.1510564034354</v>
      </c>
      <c r="D94" s="123">
        <v>148.05497267134365</v>
      </c>
      <c r="E94" s="123"/>
      <c r="F94" s="123">
        <v>1865.741786000146</v>
      </c>
      <c r="G94" s="128"/>
      <c r="H94" s="128" t="s">
        <v>343</v>
      </c>
      <c r="I94" s="128">
        <v>0</v>
      </c>
      <c r="J94" s="128" t="s">
        <v>354</v>
      </c>
      <c r="K94" s="128" t="s">
        <v>12</v>
      </c>
      <c r="L94" s="128" t="s">
        <v>354</v>
      </c>
      <c r="M94" s="128" t="s">
        <v>354</v>
      </c>
    </row>
    <row r="95" spans="1:13" x14ac:dyDescent="0.2">
      <c r="A95" s="128" t="s">
        <v>128</v>
      </c>
      <c r="B95" s="123">
        <f t="shared" si="1"/>
        <v>0</v>
      </c>
      <c r="C95" s="123">
        <v>0</v>
      </c>
      <c r="D95" s="123">
        <v>0</v>
      </c>
      <c r="E95" s="123"/>
      <c r="F95" s="123">
        <v>0</v>
      </c>
      <c r="G95" s="128"/>
      <c r="H95" s="128" t="s">
        <v>343</v>
      </c>
      <c r="I95" s="128">
        <v>0</v>
      </c>
      <c r="J95" s="128" t="s">
        <v>354</v>
      </c>
      <c r="K95" s="128" t="s">
        <v>12</v>
      </c>
      <c r="L95" s="128" t="s">
        <v>354</v>
      </c>
      <c r="M95" s="128" t="s">
        <v>354</v>
      </c>
    </row>
    <row r="96" spans="1:13" x14ac:dyDescent="0.2">
      <c r="A96" s="128" t="s">
        <v>129</v>
      </c>
      <c r="B96" s="123">
        <f t="shared" si="1"/>
        <v>3681.2893361011156</v>
      </c>
      <c r="C96" s="123">
        <v>3596.7819467857867</v>
      </c>
      <c r="D96" s="123">
        <v>84.507389315329192</v>
      </c>
      <c r="E96" s="123"/>
      <c r="F96" s="123">
        <v>3028.25319002267</v>
      </c>
      <c r="G96" s="128"/>
      <c r="H96" s="128" t="s">
        <v>343</v>
      </c>
      <c r="I96" s="128">
        <v>0</v>
      </c>
      <c r="J96" s="128" t="s">
        <v>354</v>
      </c>
      <c r="K96" s="128" t="s">
        <v>354</v>
      </c>
      <c r="L96" s="128" t="s">
        <v>354</v>
      </c>
      <c r="M96" s="128" t="s">
        <v>354</v>
      </c>
    </row>
    <row r="97" spans="1:13" x14ac:dyDescent="0.2">
      <c r="A97" s="128" t="s">
        <v>130</v>
      </c>
      <c r="B97" s="123">
        <f t="shared" si="1"/>
        <v>3480.7943922282402</v>
      </c>
      <c r="C97" s="123">
        <v>3023.6955121771221</v>
      </c>
      <c r="D97" s="123">
        <v>457.0988800511181</v>
      </c>
      <c r="E97" s="123"/>
      <c r="F97" s="123">
        <v>6794.3823942208655</v>
      </c>
      <c r="G97" s="128"/>
      <c r="H97" s="128" t="s">
        <v>343</v>
      </c>
      <c r="I97" s="128">
        <v>0</v>
      </c>
      <c r="J97" s="128" t="s">
        <v>354</v>
      </c>
      <c r="K97" s="128" t="s">
        <v>354</v>
      </c>
      <c r="L97" s="128" t="s">
        <v>13</v>
      </c>
      <c r="M97" s="128" t="s">
        <v>354</v>
      </c>
    </row>
    <row r="98" spans="1:13" x14ac:dyDescent="0.2">
      <c r="A98" s="128" t="s">
        <v>131</v>
      </c>
      <c r="B98" s="123">
        <f t="shared" si="1"/>
        <v>650.5706914417442</v>
      </c>
      <c r="C98" s="123">
        <v>0</v>
      </c>
      <c r="D98" s="123">
        <v>650.5706914417442</v>
      </c>
      <c r="E98" s="123"/>
      <c r="F98" s="123">
        <v>1885.5607625335354</v>
      </c>
      <c r="G98" s="128"/>
      <c r="H98" s="128" t="s">
        <v>343</v>
      </c>
      <c r="I98" s="128">
        <v>0</v>
      </c>
      <c r="J98" s="128" t="s">
        <v>354</v>
      </c>
      <c r="K98" s="128" t="s">
        <v>354</v>
      </c>
      <c r="L98" s="128" t="s">
        <v>354</v>
      </c>
      <c r="M98" s="128" t="s">
        <v>354</v>
      </c>
    </row>
    <row r="99" spans="1:13" x14ac:dyDescent="0.2">
      <c r="A99" s="128" t="s">
        <v>132</v>
      </c>
      <c r="B99" s="123">
        <f t="shared" si="1"/>
        <v>118.28196774228448</v>
      </c>
      <c r="C99" s="123">
        <v>124.25015573669388</v>
      </c>
      <c r="D99" s="123">
        <v>-5.9681879944094103</v>
      </c>
      <c r="E99" s="123"/>
      <c r="F99" s="123">
        <v>100.47778366817258</v>
      </c>
      <c r="G99" s="128"/>
      <c r="H99" s="128" t="s">
        <v>343</v>
      </c>
      <c r="I99" s="128">
        <v>0</v>
      </c>
      <c r="J99" s="128" t="s">
        <v>354</v>
      </c>
      <c r="K99" s="128" t="s">
        <v>12</v>
      </c>
      <c r="L99" s="128" t="s">
        <v>354</v>
      </c>
      <c r="M99" s="128" t="s">
        <v>354</v>
      </c>
    </row>
    <row r="100" spans="1:13" x14ac:dyDescent="0.2">
      <c r="A100" s="128" t="s">
        <v>134</v>
      </c>
      <c r="B100" s="123">
        <f t="shared" si="1"/>
        <v>318.06512352026499</v>
      </c>
      <c r="C100" s="123">
        <v>0</v>
      </c>
      <c r="D100" s="123">
        <v>318.06512352026499</v>
      </c>
      <c r="E100" s="123"/>
      <c r="F100" s="123">
        <v>252.48234850803169</v>
      </c>
      <c r="G100" s="128"/>
      <c r="H100" s="128" t="s">
        <v>343</v>
      </c>
      <c r="I100" s="128">
        <v>0</v>
      </c>
      <c r="J100" s="128" t="s">
        <v>354</v>
      </c>
      <c r="K100" s="128" t="s">
        <v>354</v>
      </c>
      <c r="L100" s="128" t="s">
        <v>354</v>
      </c>
      <c r="M100" s="128" t="s">
        <v>354</v>
      </c>
    </row>
    <row r="101" spans="1:13" x14ac:dyDescent="0.2">
      <c r="A101" s="128" t="s">
        <v>135</v>
      </c>
      <c r="B101" s="123">
        <f t="shared" si="1"/>
        <v>8.3433802727422925</v>
      </c>
      <c r="C101" s="123">
        <v>0</v>
      </c>
      <c r="D101" s="123">
        <v>8.3433802727422925</v>
      </c>
      <c r="E101" s="123"/>
      <c r="F101" s="123">
        <v>76.7547010588397</v>
      </c>
      <c r="G101" s="128"/>
      <c r="H101" s="128" t="s">
        <v>343</v>
      </c>
      <c r="I101" s="128">
        <v>0</v>
      </c>
      <c r="J101" s="128" t="s">
        <v>354</v>
      </c>
      <c r="K101" s="128" t="s">
        <v>12</v>
      </c>
      <c r="L101" s="128" t="s">
        <v>354</v>
      </c>
      <c r="M101" s="128" t="s">
        <v>354</v>
      </c>
    </row>
    <row r="102" spans="1:13" x14ac:dyDescent="0.2">
      <c r="A102" s="128" t="s">
        <v>136</v>
      </c>
      <c r="B102" s="123">
        <f t="shared" si="1"/>
        <v>81047.807203120727</v>
      </c>
      <c r="C102" s="123">
        <v>78150.262249444873</v>
      </c>
      <c r="D102" s="123">
        <v>2897.544953675851</v>
      </c>
      <c r="E102" s="123"/>
      <c r="F102" s="123">
        <v>31768.711751807499</v>
      </c>
      <c r="G102" s="128"/>
      <c r="H102" s="128" t="s">
        <v>343</v>
      </c>
      <c r="I102" s="128">
        <v>0</v>
      </c>
      <c r="J102" s="128" t="s">
        <v>354</v>
      </c>
      <c r="K102" s="128" t="s">
        <v>354</v>
      </c>
      <c r="L102" s="128" t="s">
        <v>354</v>
      </c>
      <c r="M102" s="128" t="s">
        <v>353</v>
      </c>
    </row>
    <row r="103" spans="1:13" x14ac:dyDescent="0.2">
      <c r="A103" s="128" t="s">
        <v>137</v>
      </c>
      <c r="B103" s="123">
        <f t="shared" si="1"/>
        <v>-9.8269681933947552</v>
      </c>
      <c r="C103" s="123">
        <v>0</v>
      </c>
      <c r="D103" s="123">
        <v>-9.8269681933947552</v>
      </c>
      <c r="E103" s="123"/>
      <c r="F103" s="123">
        <v>183.21162700271972</v>
      </c>
      <c r="G103" s="128"/>
      <c r="H103" s="128" t="s">
        <v>343</v>
      </c>
      <c r="I103" s="128">
        <v>0</v>
      </c>
      <c r="J103" s="128" t="s">
        <v>354</v>
      </c>
      <c r="K103" s="128" t="s">
        <v>12</v>
      </c>
      <c r="L103" s="128" t="s">
        <v>354</v>
      </c>
      <c r="M103" s="128" t="s">
        <v>354</v>
      </c>
    </row>
    <row r="104" spans="1:13" x14ac:dyDescent="0.2">
      <c r="A104" s="128" t="s">
        <v>138</v>
      </c>
      <c r="B104" s="123">
        <f t="shared" si="1"/>
        <v>6420.6763704371169</v>
      </c>
      <c r="C104" s="123">
        <v>6399.267885203165</v>
      </c>
      <c r="D104" s="123">
        <v>21.40848523395157</v>
      </c>
      <c r="E104" s="123"/>
      <c r="F104" s="123">
        <v>9566.6847705419896</v>
      </c>
      <c r="G104" s="128"/>
      <c r="H104" s="128" t="s">
        <v>343</v>
      </c>
      <c r="I104" s="128">
        <v>0</v>
      </c>
      <c r="J104" s="128" t="s">
        <v>354</v>
      </c>
      <c r="K104" s="128" t="s">
        <v>354</v>
      </c>
      <c r="L104" s="128" t="s">
        <v>354</v>
      </c>
      <c r="M104" s="128" t="s">
        <v>354</v>
      </c>
    </row>
    <row r="105" spans="1:13" x14ac:dyDescent="0.2">
      <c r="A105" s="128" t="s">
        <v>139</v>
      </c>
      <c r="B105" s="123">
        <f t="shared" si="1"/>
        <v>0</v>
      </c>
      <c r="C105" s="123">
        <v>0</v>
      </c>
      <c r="D105" s="123">
        <v>0</v>
      </c>
      <c r="E105" s="123"/>
      <c r="F105" s="123">
        <v>0</v>
      </c>
      <c r="G105" s="128"/>
      <c r="H105" s="128" t="s">
        <v>343</v>
      </c>
      <c r="I105" s="128">
        <v>0</v>
      </c>
      <c r="J105" s="128" t="s">
        <v>354</v>
      </c>
      <c r="K105" s="128" t="s">
        <v>12</v>
      </c>
      <c r="L105" s="128" t="s">
        <v>354</v>
      </c>
      <c r="M105" s="128" t="s">
        <v>354</v>
      </c>
    </row>
    <row r="106" spans="1:13" x14ac:dyDescent="0.2">
      <c r="A106" s="128" t="s">
        <v>140</v>
      </c>
      <c r="B106" s="123">
        <f t="shared" si="1"/>
        <v>28163.111018660649</v>
      </c>
      <c r="C106" s="123">
        <v>26795.512124039142</v>
      </c>
      <c r="D106" s="123">
        <v>1367.5988946215073</v>
      </c>
      <c r="E106" s="123"/>
      <c r="F106" s="123">
        <v>18189.221052775185</v>
      </c>
      <c r="G106" s="128"/>
      <c r="H106" s="128" t="s">
        <v>343</v>
      </c>
      <c r="I106" s="128">
        <v>0</v>
      </c>
      <c r="J106" s="128" t="s">
        <v>354</v>
      </c>
      <c r="K106" s="128" t="s">
        <v>354</v>
      </c>
      <c r="L106" s="128" t="s">
        <v>354</v>
      </c>
      <c r="M106" s="128" t="s">
        <v>354</v>
      </c>
    </row>
    <row r="107" spans="1:13" x14ac:dyDescent="0.2">
      <c r="A107" s="128" t="s">
        <v>141</v>
      </c>
      <c r="B107" s="123">
        <f t="shared" si="1"/>
        <v>135.29474477340946</v>
      </c>
      <c r="C107" s="123">
        <v>131.4031005905718</v>
      </c>
      <c r="D107" s="123">
        <v>3.8916441828376755</v>
      </c>
      <c r="E107" s="123"/>
      <c r="F107" s="123">
        <v>77.218045211510415</v>
      </c>
      <c r="G107" s="128"/>
      <c r="H107" s="128" t="s">
        <v>343</v>
      </c>
      <c r="I107" s="128">
        <v>0</v>
      </c>
      <c r="J107" s="128" t="s">
        <v>354</v>
      </c>
      <c r="K107" s="128" t="s">
        <v>12</v>
      </c>
      <c r="L107" s="128" t="s">
        <v>354</v>
      </c>
      <c r="M107" s="128" t="s">
        <v>354</v>
      </c>
    </row>
    <row r="108" spans="1:13" x14ac:dyDescent="0.2">
      <c r="A108" s="128" t="s">
        <v>142</v>
      </c>
      <c r="B108" s="123">
        <f t="shared" si="1"/>
        <v>8640.0032754255262</v>
      </c>
      <c r="C108" s="123">
        <v>6795.8340715776467</v>
      </c>
      <c r="D108" s="123">
        <v>1844.1692038478793</v>
      </c>
      <c r="E108" s="123"/>
      <c r="F108" s="123">
        <v>4236.9190532513885</v>
      </c>
      <c r="G108" s="128"/>
      <c r="H108" s="128" t="s">
        <v>343</v>
      </c>
      <c r="I108" s="128">
        <v>0</v>
      </c>
      <c r="J108" s="128" t="s">
        <v>354</v>
      </c>
      <c r="K108" s="128" t="s">
        <v>354</v>
      </c>
      <c r="L108" s="128" t="s">
        <v>354</v>
      </c>
      <c r="M108" s="128" t="s">
        <v>354</v>
      </c>
    </row>
    <row r="109" spans="1:13" x14ac:dyDescent="0.2">
      <c r="A109" s="128" t="s">
        <v>143</v>
      </c>
      <c r="B109" s="123">
        <f t="shared" si="1"/>
        <v>288.02685438778218</v>
      </c>
      <c r="C109" s="123">
        <v>252.97868273643726</v>
      </c>
      <c r="D109" s="123">
        <v>35.048171651344894</v>
      </c>
      <c r="E109" s="123"/>
      <c r="F109" s="123">
        <v>263.21633078386276</v>
      </c>
      <c r="G109" s="128"/>
      <c r="H109" s="128" t="s">
        <v>343</v>
      </c>
      <c r="I109" s="128">
        <v>0</v>
      </c>
      <c r="J109" s="128" t="s">
        <v>354</v>
      </c>
      <c r="K109" s="128" t="s">
        <v>12</v>
      </c>
      <c r="L109" s="128" t="s">
        <v>354</v>
      </c>
      <c r="M109" s="128" t="s">
        <v>354</v>
      </c>
    </row>
    <row r="110" spans="1:13" x14ac:dyDescent="0.2">
      <c r="A110" s="128" t="s">
        <v>146</v>
      </c>
      <c r="B110" s="123">
        <f t="shared" si="1"/>
        <v>7510.7812210093962</v>
      </c>
      <c r="C110" s="123">
        <v>6142.6615170122059</v>
      </c>
      <c r="D110" s="123">
        <v>1368.1197039971901</v>
      </c>
      <c r="E110" s="123"/>
      <c r="F110" s="123">
        <v>9737.2319367600503</v>
      </c>
      <c r="G110" s="128"/>
      <c r="H110" s="128" t="s">
        <v>343</v>
      </c>
      <c r="I110" s="128">
        <v>0</v>
      </c>
      <c r="J110" s="128" t="s">
        <v>354</v>
      </c>
      <c r="K110" s="128" t="s">
        <v>354</v>
      </c>
      <c r="L110" s="128" t="s">
        <v>354</v>
      </c>
      <c r="M110" s="128" t="s">
        <v>354</v>
      </c>
    </row>
    <row r="111" spans="1:13" x14ac:dyDescent="0.2">
      <c r="A111" s="128" t="s">
        <v>147</v>
      </c>
      <c r="B111" s="123">
        <f t="shared" si="1"/>
        <v>3828.0766517991597</v>
      </c>
      <c r="C111" s="123">
        <v>3463.1599495161427</v>
      </c>
      <c r="D111" s="123">
        <v>364.91670228301717</v>
      </c>
      <c r="E111" s="123"/>
      <c r="F111" s="123">
        <v>4412.9749690748749</v>
      </c>
      <c r="G111" s="128"/>
      <c r="H111" s="128" t="s">
        <v>343</v>
      </c>
      <c r="I111" s="128">
        <v>0</v>
      </c>
      <c r="J111" s="128" t="s">
        <v>354</v>
      </c>
      <c r="K111" s="128" t="s">
        <v>354</v>
      </c>
      <c r="L111" s="128" t="s">
        <v>13</v>
      </c>
      <c r="M111" s="128" t="s">
        <v>354</v>
      </c>
    </row>
    <row r="112" spans="1:13" x14ac:dyDescent="0.2">
      <c r="A112" s="128" t="s">
        <v>148</v>
      </c>
      <c r="B112" s="123">
        <f t="shared" si="1"/>
        <v>1194.6806853582866</v>
      </c>
      <c r="C112" s="123">
        <v>0</v>
      </c>
      <c r="D112" s="123">
        <v>1194.6806853582866</v>
      </c>
      <c r="E112" s="123"/>
      <c r="F112" s="123">
        <v>3665.3231882350483</v>
      </c>
      <c r="G112" s="128"/>
      <c r="H112" s="128" t="s">
        <v>343</v>
      </c>
      <c r="I112" s="128">
        <v>0</v>
      </c>
      <c r="J112" s="128" t="s">
        <v>354</v>
      </c>
      <c r="K112" s="128" t="s">
        <v>12</v>
      </c>
      <c r="L112" s="128" t="s">
        <v>354</v>
      </c>
      <c r="M112" s="128" t="s">
        <v>354</v>
      </c>
    </row>
    <row r="113" spans="1:13" x14ac:dyDescent="0.2">
      <c r="A113" s="128" t="s">
        <v>149</v>
      </c>
      <c r="B113" s="123">
        <f t="shared" si="1"/>
        <v>18689.703651893262</v>
      </c>
      <c r="C113" s="123">
        <v>18616.062782175322</v>
      </c>
      <c r="D113" s="123">
        <v>73.640869717939196</v>
      </c>
      <c r="E113" s="123"/>
      <c r="F113" s="123">
        <v>31285.444544818063</v>
      </c>
      <c r="G113" s="128"/>
      <c r="H113" s="128" t="s">
        <v>343</v>
      </c>
      <c r="I113" s="128">
        <v>0</v>
      </c>
      <c r="J113" s="128" t="s">
        <v>354</v>
      </c>
      <c r="K113" s="128" t="s">
        <v>354</v>
      </c>
      <c r="L113" s="128" t="s">
        <v>354</v>
      </c>
      <c r="M113" s="128" t="s">
        <v>354</v>
      </c>
    </row>
    <row r="114" spans="1:13" x14ac:dyDescent="0.2">
      <c r="A114" s="128" t="s">
        <v>150</v>
      </c>
      <c r="B114" s="123">
        <f t="shared" si="1"/>
        <v>0</v>
      </c>
      <c r="C114" s="123">
        <v>0</v>
      </c>
      <c r="D114" s="123">
        <v>0</v>
      </c>
      <c r="E114" s="123"/>
      <c r="F114" s="123">
        <v>0</v>
      </c>
      <c r="G114" s="128"/>
      <c r="H114" s="128" t="s">
        <v>343</v>
      </c>
      <c r="I114" s="128">
        <v>0</v>
      </c>
      <c r="J114" s="128" t="s">
        <v>11</v>
      </c>
      <c r="K114" s="128" t="s">
        <v>12</v>
      </c>
      <c r="L114" s="128" t="s">
        <v>354</v>
      </c>
      <c r="M114" s="128" t="s">
        <v>354</v>
      </c>
    </row>
    <row r="115" spans="1:13" x14ac:dyDescent="0.2">
      <c r="A115" s="128" t="s">
        <v>151</v>
      </c>
      <c r="B115" s="123">
        <f t="shared" si="1"/>
        <v>-2528.7760514175302</v>
      </c>
      <c r="C115" s="123">
        <v>0</v>
      </c>
      <c r="D115" s="123">
        <v>-2528.7760514175302</v>
      </c>
      <c r="E115" s="123"/>
      <c r="F115" s="123">
        <v>1834964.4598679796</v>
      </c>
      <c r="G115" s="128"/>
      <c r="H115" s="128" t="s">
        <v>343</v>
      </c>
      <c r="I115" s="128">
        <v>0</v>
      </c>
      <c r="J115" s="128" t="s">
        <v>354</v>
      </c>
      <c r="K115" s="128" t="s">
        <v>354</v>
      </c>
      <c r="L115" s="128" t="s">
        <v>354</v>
      </c>
      <c r="M115" s="128" t="s">
        <v>353</v>
      </c>
    </row>
    <row r="116" spans="1:13" x14ac:dyDescent="0.2">
      <c r="A116" s="128" t="s">
        <v>152</v>
      </c>
      <c r="B116" s="123">
        <f t="shared" si="1"/>
        <v>202.48853118268934</v>
      </c>
      <c r="C116" s="123">
        <v>0</v>
      </c>
      <c r="D116" s="123">
        <v>202.48853118268934</v>
      </c>
      <c r="E116" s="123"/>
      <c r="F116" s="123">
        <v>1639.9543514133989</v>
      </c>
      <c r="G116" s="128"/>
      <c r="H116" s="128" t="s">
        <v>343</v>
      </c>
      <c r="I116" s="128">
        <v>0</v>
      </c>
      <c r="J116" s="128" t="s">
        <v>354</v>
      </c>
      <c r="K116" s="128" t="s">
        <v>354</v>
      </c>
      <c r="L116" s="128" t="s">
        <v>13</v>
      </c>
      <c r="M116" s="128" t="s">
        <v>354</v>
      </c>
    </row>
    <row r="117" spans="1:13" x14ac:dyDescent="0.2">
      <c r="A117" s="128" t="s">
        <v>153</v>
      </c>
      <c r="B117" s="123">
        <f t="shared" si="1"/>
        <v>-54.607408849532433</v>
      </c>
      <c r="C117" s="123">
        <v>0</v>
      </c>
      <c r="D117" s="123">
        <v>-54.607408849532433</v>
      </c>
      <c r="E117" s="123"/>
      <c r="F117" s="123">
        <v>0</v>
      </c>
      <c r="G117" s="128"/>
      <c r="H117" s="128" t="s">
        <v>343</v>
      </c>
      <c r="I117" s="128">
        <v>0</v>
      </c>
      <c r="J117" s="128" t="s">
        <v>354</v>
      </c>
      <c r="K117" s="128" t="s">
        <v>354</v>
      </c>
      <c r="L117" s="128" t="s">
        <v>13</v>
      </c>
      <c r="M117" s="128" t="s">
        <v>354</v>
      </c>
    </row>
    <row r="118" spans="1:13" x14ac:dyDescent="0.2">
      <c r="A118" s="128" t="s">
        <v>333</v>
      </c>
      <c r="B118" s="123">
        <f t="shared" si="1"/>
        <v>2840.0667996877933</v>
      </c>
      <c r="C118" s="123">
        <v>2690.0781722953093</v>
      </c>
      <c r="D118" s="123">
        <v>149.98862739248415</v>
      </c>
      <c r="E118" s="123"/>
      <c r="F118" s="123">
        <v>2948.5243074955765</v>
      </c>
      <c r="G118" s="128"/>
      <c r="H118" s="128" t="s">
        <v>343</v>
      </c>
      <c r="I118" s="128">
        <v>0</v>
      </c>
      <c r="J118" s="128" t="s">
        <v>354</v>
      </c>
      <c r="K118" s="128" t="s">
        <v>354</v>
      </c>
      <c r="L118" s="128" t="s">
        <v>354</v>
      </c>
      <c r="M118" s="128" t="s">
        <v>354</v>
      </c>
    </row>
    <row r="119" spans="1:13" x14ac:dyDescent="0.2">
      <c r="A119" s="128" t="s">
        <v>154</v>
      </c>
      <c r="B119" s="123">
        <f t="shared" si="1"/>
        <v>0</v>
      </c>
      <c r="C119" s="123">
        <v>0</v>
      </c>
      <c r="D119" s="123">
        <v>0</v>
      </c>
      <c r="E119" s="123"/>
      <c r="F119" s="123">
        <v>0</v>
      </c>
      <c r="G119" s="128"/>
      <c r="H119" s="128" t="s">
        <v>343</v>
      </c>
      <c r="I119" s="128">
        <v>0</v>
      </c>
      <c r="J119" s="128" t="s">
        <v>354</v>
      </c>
      <c r="K119" s="128" t="s">
        <v>354</v>
      </c>
      <c r="L119" s="128" t="s">
        <v>354</v>
      </c>
      <c r="M119" s="128" t="s">
        <v>354</v>
      </c>
    </row>
    <row r="120" spans="1:13" x14ac:dyDescent="0.2">
      <c r="A120" s="128" t="s">
        <v>337</v>
      </c>
      <c r="B120" s="123">
        <f t="shared" si="1"/>
        <v>0</v>
      </c>
      <c r="C120" s="123">
        <v>0</v>
      </c>
      <c r="D120" s="123">
        <v>0</v>
      </c>
      <c r="E120" s="123"/>
      <c r="F120" s="123">
        <v>0</v>
      </c>
      <c r="G120" s="128"/>
      <c r="H120" s="128" t="s">
        <v>343</v>
      </c>
      <c r="I120" s="128">
        <v>0</v>
      </c>
      <c r="J120" s="128" t="s">
        <v>354</v>
      </c>
      <c r="K120" s="128" t="s">
        <v>354</v>
      </c>
      <c r="L120" s="128" t="s">
        <v>354</v>
      </c>
      <c r="M120" s="128" t="s">
        <v>354</v>
      </c>
    </row>
    <row r="121" spans="1:13" x14ac:dyDescent="0.2">
      <c r="A121" s="128" t="s">
        <v>155</v>
      </c>
      <c r="B121" s="123">
        <f t="shared" si="1"/>
        <v>44475.17367422962</v>
      </c>
      <c r="C121" s="123">
        <v>44706.648585869632</v>
      </c>
      <c r="D121" s="123">
        <v>-231.47491164001238</v>
      </c>
      <c r="E121" s="123"/>
      <c r="F121" s="123">
        <v>109891.50060252604</v>
      </c>
      <c r="G121" s="128"/>
      <c r="H121" s="128" t="s">
        <v>343</v>
      </c>
      <c r="I121" s="128">
        <v>0</v>
      </c>
      <c r="J121" s="128" t="s">
        <v>354</v>
      </c>
      <c r="K121" s="128" t="s">
        <v>354</v>
      </c>
      <c r="L121" s="128" t="s">
        <v>354</v>
      </c>
      <c r="M121" s="128" t="s">
        <v>354</v>
      </c>
    </row>
    <row r="122" spans="1:13" x14ac:dyDescent="0.2">
      <c r="A122" s="128" t="s">
        <v>156</v>
      </c>
      <c r="B122" s="123">
        <f t="shared" si="1"/>
        <v>39903.112031259894</v>
      </c>
      <c r="C122" s="123">
        <v>36903.776487847157</v>
      </c>
      <c r="D122" s="123">
        <v>2999.3355434127357</v>
      </c>
      <c r="E122" s="123"/>
      <c r="F122" s="123">
        <v>101813.15837240852</v>
      </c>
      <c r="G122" s="128"/>
      <c r="H122" s="128" t="s">
        <v>343</v>
      </c>
      <c r="I122" s="128">
        <v>0</v>
      </c>
      <c r="J122" s="128" t="s">
        <v>354</v>
      </c>
      <c r="K122" s="128" t="s">
        <v>354</v>
      </c>
      <c r="L122" s="128" t="s">
        <v>354</v>
      </c>
      <c r="M122" s="128" t="s">
        <v>354</v>
      </c>
    </row>
    <row r="123" spans="1:13" x14ac:dyDescent="0.2">
      <c r="A123" s="128" t="s">
        <v>157</v>
      </c>
      <c r="B123" s="123">
        <f t="shared" si="1"/>
        <v>2461.5650055172823</v>
      </c>
      <c r="C123" s="123">
        <v>2612.6951183384285</v>
      </c>
      <c r="D123" s="123">
        <v>-151.13011282114641</v>
      </c>
      <c r="E123" s="123"/>
      <c r="F123" s="123">
        <v>6946.6089983270094</v>
      </c>
      <c r="G123" s="128"/>
      <c r="H123" s="128" t="s">
        <v>343</v>
      </c>
      <c r="I123" s="128">
        <v>0</v>
      </c>
      <c r="J123" s="128" t="s">
        <v>354</v>
      </c>
      <c r="K123" s="128" t="s">
        <v>354</v>
      </c>
      <c r="L123" s="128" t="s">
        <v>354</v>
      </c>
      <c r="M123" s="128" t="s">
        <v>354</v>
      </c>
    </row>
    <row r="124" spans="1:13" x14ac:dyDescent="0.2">
      <c r="A124" s="128" t="s">
        <v>158</v>
      </c>
      <c r="B124" s="123">
        <f t="shared" si="1"/>
        <v>886.22721449953258</v>
      </c>
      <c r="C124" s="123">
        <v>0</v>
      </c>
      <c r="D124" s="123">
        <v>886.22721449953258</v>
      </c>
      <c r="E124" s="123"/>
      <c r="F124" s="123">
        <v>1140.0040031214508</v>
      </c>
      <c r="G124" s="128"/>
      <c r="H124" s="128" t="s">
        <v>343</v>
      </c>
      <c r="I124" s="128">
        <v>0</v>
      </c>
      <c r="J124" s="128" t="s">
        <v>354</v>
      </c>
      <c r="K124" s="128" t="s">
        <v>354</v>
      </c>
      <c r="L124" s="128" t="s">
        <v>354</v>
      </c>
      <c r="M124" s="128" t="s">
        <v>354</v>
      </c>
    </row>
    <row r="125" spans="1:13" x14ac:dyDescent="0.2">
      <c r="A125" s="128" t="s">
        <v>159</v>
      </c>
      <c r="B125" s="123">
        <f t="shared" si="1"/>
        <v>8754.2005118269699</v>
      </c>
      <c r="C125" s="123">
        <v>8229.1765373293583</v>
      </c>
      <c r="D125" s="123">
        <v>525.02397449761099</v>
      </c>
      <c r="E125" s="123"/>
      <c r="F125" s="123">
        <v>6317.6210525752631</v>
      </c>
      <c r="G125" s="128"/>
      <c r="H125" s="128" t="s">
        <v>343</v>
      </c>
      <c r="I125" s="128">
        <v>0</v>
      </c>
      <c r="J125" s="128" t="s">
        <v>354</v>
      </c>
      <c r="K125" s="128" t="s">
        <v>354</v>
      </c>
      <c r="L125" s="128" t="s">
        <v>354</v>
      </c>
      <c r="M125" s="128" t="s">
        <v>354</v>
      </c>
    </row>
    <row r="126" spans="1:13" x14ac:dyDescent="0.2">
      <c r="A126" s="128" t="s">
        <v>160</v>
      </c>
      <c r="B126" s="123">
        <f t="shared" si="1"/>
        <v>1061.7958191132609</v>
      </c>
      <c r="C126" s="123">
        <v>0</v>
      </c>
      <c r="D126" s="123">
        <v>1061.7958191132609</v>
      </c>
      <c r="E126" s="123"/>
      <c r="F126" s="123">
        <v>14472.470713025117</v>
      </c>
      <c r="G126" s="128"/>
      <c r="H126" s="128" t="s">
        <v>343</v>
      </c>
      <c r="I126" s="128">
        <v>0</v>
      </c>
      <c r="J126" s="128" t="s">
        <v>11</v>
      </c>
      <c r="K126" s="128" t="s">
        <v>354</v>
      </c>
      <c r="L126" s="128" t="s">
        <v>354</v>
      </c>
      <c r="M126" s="128" t="s">
        <v>354</v>
      </c>
    </row>
    <row r="127" spans="1:13" x14ac:dyDescent="0.2">
      <c r="A127" s="128" t="s">
        <v>161</v>
      </c>
      <c r="B127" s="123">
        <f t="shared" si="1"/>
        <v>0</v>
      </c>
      <c r="C127" s="123">
        <v>0</v>
      </c>
      <c r="D127" s="123">
        <v>0</v>
      </c>
      <c r="E127" s="123"/>
      <c r="F127" s="123">
        <v>0</v>
      </c>
      <c r="G127" s="128"/>
      <c r="H127" s="128" t="s">
        <v>343</v>
      </c>
      <c r="I127" s="128">
        <v>0</v>
      </c>
      <c r="J127" s="128" t="s">
        <v>354</v>
      </c>
      <c r="K127" s="128" t="s">
        <v>12</v>
      </c>
      <c r="L127" s="128" t="s">
        <v>354</v>
      </c>
      <c r="M127" s="128" t="s">
        <v>354</v>
      </c>
    </row>
    <row r="128" spans="1:13" x14ac:dyDescent="0.2">
      <c r="A128" s="128" t="s">
        <v>162</v>
      </c>
      <c r="B128" s="123">
        <f t="shared" si="1"/>
        <v>0</v>
      </c>
      <c r="C128" s="123">
        <v>0</v>
      </c>
      <c r="D128" s="123">
        <v>0</v>
      </c>
      <c r="E128" s="123"/>
      <c r="F128" s="123">
        <v>0</v>
      </c>
      <c r="G128" s="128"/>
      <c r="H128" s="128" t="s">
        <v>163</v>
      </c>
      <c r="I128" s="128">
        <v>0</v>
      </c>
      <c r="J128" s="128" t="s">
        <v>11</v>
      </c>
      <c r="K128" s="128" t="s">
        <v>354</v>
      </c>
      <c r="L128" s="128" t="s">
        <v>354</v>
      </c>
      <c r="M128" s="128" t="s">
        <v>354</v>
      </c>
    </row>
    <row r="129" spans="1:13" x14ac:dyDescent="0.2">
      <c r="A129" s="128" t="s">
        <v>348</v>
      </c>
      <c r="B129" s="123">
        <f t="shared" si="1"/>
        <v>0</v>
      </c>
      <c r="C129" s="123">
        <v>0</v>
      </c>
      <c r="D129" s="123">
        <v>0</v>
      </c>
      <c r="E129" s="123"/>
      <c r="F129" s="123">
        <v>0</v>
      </c>
      <c r="G129" s="128"/>
      <c r="H129" s="128" t="s">
        <v>163</v>
      </c>
      <c r="I129" s="128">
        <v>0</v>
      </c>
      <c r="J129" s="128" t="s">
        <v>354</v>
      </c>
      <c r="K129" s="128" t="s">
        <v>354</v>
      </c>
      <c r="L129" s="128" t="s">
        <v>354</v>
      </c>
      <c r="M129" s="128" t="s">
        <v>354</v>
      </c>
    </row>
    <row r="130" spans="1:13" x14ac:dyDescent="0.2">
      <c r="A130" s="128" t="s">
        <v>164</v>
      </c>
      <c r="B130" s="123">
        <f t="shared" si="1"/>
        <v>269.77773027467754</v>
      </c>
      <c r="C130" s="123">
        <v>0</v>
      </c>
      <c r="D130" s="123">
        <v>269.77773027467754</v>
      </c>
      <c r="E130" s="123"/>
      <c r="F130" s="123">
        <v>2040.6129369237965</v>
      </c>
      <c r="G130" s="128"/>
      <c r="H130" s="128" t="s">
        <v>163</v>
      </c>
      <c r="I130" s="128">
        <v>0</v>
      </c>
      <c r="J130" s="128" t="s">
        <v>354</v>
      </c>
      <c r="K130" s="128" t="s">
        <v>354</v>
      </c>
      <c r="L130" s="128" t="s">
        <v>354</v>
      </c>
      <c r="M130" s="128" t="s">
        <v>354</v>
      </c>
    </row>
    <row r="131" spans="1:13" x14ac:dyDescent="0.2">
      <c r="A131" s="128" t="s">
        <v>165</v>
      </c>
      <c r="B131" s="123">
        <f t="shared" si="1"/>
        <v>0</v>
      </c>
      <c r="C131" s="123">
        <v>0</v>
      </c>
      <c r="D131" s="123">
        <v>0</v>
      </c>
      <c r="E131" s="123"/>
      <c r="F131" s="123">
        <v>0</v>
      </c>
      <c r="G131" s="128"/>
      <c r="H131" s="128" t="s">
        <v>163</v>
      </c>
      <c r="I131" s="128">
        <v>0</v>
      </c>
      <c r="J131" s="128" t="s">
        <v>354</v>
      </c>
      <c r="K131" s="128" t="s">
        <v>12</v>
      </c>
      <c r="L131" s="128" t="s">
        <v>354</v>
      </c>
      <c r="M131" s="128" t="s">
        <v>354</v>
      </c>
    </row>
    <row r="132" spans="1:13" x14ac:dyDescent="0.2">
      <c r="A132" s="128" t="s">
        <v>166</v>
      </c>
      <c r="B132" s="123">
        <f t="shared" si="1"/>
        <v>21.995707883798673</v>
      </c>
      <c r="C132" s="123">
        <v>0</v>
      </c>
      <c r="D132" s="123">
        <v>21.995707883798673</v>
      </c>
      <c r="E132" s="123"/>
      <c r="F132" s="123">
        <v>93.693965499526769</v>
      </c>
      <c r="G132" s="128"/>
      <c r="H132" s="128" t="s">
        <v>163</v>
      </c>
      <c r="I132" s="128">
        <v>0</v>
      </c>
      <c r="J132" s="128" t="s">
        <v>354</v>
      </c>
      <c r="K132" s="128" t="s">
        <v>12</v>
      </c>
      <c r="L132" s="128" t="s">
        <v>354</v>
      </c>
      <c r="M132" s="128" t="s">
        <v>354</v>
      </c>
    </row>
    <row r="133" spans="1:13" x14ac:dyDescent="0.2">
      <c r="A133" s="128" t="s">
        <v>167</v>
      </c>
      <c r="B133" s="123">
        <f t="shared" ref="B133:B196" si="2">D133+C133</f>
        <v>124.79660023822535</v>
      </c>
      <c r="C133" s="123">
        <v>0</v>
      </c>
      <c r="D133" s="123">
        <v>124.79660023822535</v>
      </c>
      <c r="E133" s="123"/>
      <c r="F133" s="123">
        <v>684.83052598807944</v>
      </c>
      <c r="G133" s="128"/>
      <c r="H133" s="128" t="s">
        <v>163</v>
      </c>
      <c r="I133" s="128">
        <v>0</v>
      </c>
      <c r="J133" s="128" t="s">
        <v>354</v>
      </c>
      <c r="K133" s="128" t="s">
        <v>12</v>
      </c>
      <c r="L133" s="128" t="s">
        <v>354</v>
      </c>
      <c r="M133" s="128" t="s">
        <v>354</v>
      </c>
    </row>
    <row r="134" spans="1:13" x14ac:dyDescent="0.2">
      <c r="A134" s="128" t="s">
        <v>168</v>
      </c>
      <c r="B134" s="123">
        <f t="shared" si="2"/>
        <v>-1.1925938100472531</v>
      </c>
      <c r="C134" s="123">
        <v>0</v>
      </c>
      <c r="D134" s="123">
        <v>-1.1925938100472531</v>
      </c>
      <c r="E134" s="123"/>
      <c r="F134" s="123">
        <v>207.62195915452216</v>
      </c>
      <c r="G134" s="128"/>
      <c r="H134" s="128" t="s">
        <v>163</v>
      </c>
      <c r="I134" s="128">
        <v>0</v>
      </c>
      <c r="J134" s="128" t="s">
        <v>354</v>
      </c>
      <c r="K134" s="128" t="s">
        <v>12</v>
      </c>
      <c r="L134" s="128" t="s">
        <v>354</v>
      </c>
      <c r="M134" s="128" t="s">
        <v>354</v>
      </c>
    </row>
    <row r="135" spans="1:13" x14ac:dyDescent="0.2">
      <c r="A135" s="128" t="s">
        <v>169</v>
      </c>
      <c r="B135" s="123">
        <f t="shared" si="2"/>
        <v>141.24930798767204</v>
      </c>
      <c r="C135" s="123">
        <v>0</v>
      </c>
      <c r="D135" s="123">
        <v>141.24930798767204</v>
      </c>
      <c r="E135" s="123"/>
      <c r="F135" s="123">
        <v>290.85607365214264</v>
      </c>
      <c r="G135" s="128"/>
      <c r="H135" s="128" t="s">
        <v>163</v>
      </c>
      <c r="I135" s="128">
        <v>0</v>
      </c>
      <c r="J135" s="128" t="s">
        <v>354</v>
      </c>
      <c r="K135" s="128" t="s">
        <v>12</v>
      </c>
      <c r="L135" s="128" t="s">
        <v>354</v>
      </c>
      <c r="M135" s="128" t="s">
        <v>354</v>
      </c>
    </row>
    <row r="136" spans="1:13" x14ac:dyDescent="0.2">
      <c r="A136" s="128" t="s">
        <v>170</v>
      </c>
      <c r="B136" s="123">
        <f t="shared" si="2"/>
        <v>-7.571835839996826</v>
      </c>
      <c r="C136" s="123">
        <v>0</v>
      </c>
      <c r="D136" s="123">
        <v>-7.571835839996826</v>
      </c>
      <c r="E136" s="123"/>
      <c r="F136" s="123">
        <v>557.68716991369149</v>
      </c>
      <c r="G136" s="128"/>
      <c r="H136" s="128" t="s">
        <v>163</v>
      </c>
      <c r="I136" s="128">
        <v>0</v>
      </c>
      <c r="J136" s="128" t="s">
        <v>354</v>
      </c>
      <c r="K136" s="128" t="s">
        <v>354</v>
      </c>
      <c r="L136" s="128" t="s">
        <v>354</v>
      </c>
      <c r="M136" s="128" t="s">
        <v>354</v>
      </c>
    </row>
    <row r="137" spans="1:13" x14ac:dyDescent="0.2">
      <c r="A137" s="128" t="s">
        <v>171</v>
      </c>
      <c r="B137" s="123">
        <f t="shared" si="2"/>
        <v>2431.1300827215118</v>
      </c>
      <c r="C137" s="123">
        <v>2521.7135901612364</v>
      </c>
      <c r="D137" s="123">
        <v>-90.583507439724386</v>
      </c>
      <c r="E137" s="123"/>
      <c r="F137" s="123">
        <v>1744.3402670107946</v>
      </c>
      <c r="G137" s="128"/>
      <c r="H137" s="128" t="s">
        <v>163</v>
      </c>
      <c r="I137" s="128">
        <v>0</v>
      </c>
      <c r="J137" s="128" t="s">
        <v>354</v>
      </c>
      <c r="K137" s="128" t="s">
        <v>354</v>
      </c>
      <c r="L137" s="128" t="s">
        <v>354</v>
      </c>
      <c r="M137" s="128" t="s">
        <v>354</v>
      </c>
    </row>
    <row r="138" spans="1:13" x14ac:dyDescent="0.2">
      <c r="A138" s="128" t="s">
        <v>172</v>
      </c>
      <c r="B138" s="123">
        <f t="shared" si="2"/>
        <v>2.2256755261994279</v>
      </c>
      <c r="C138" s="123">
        <v>0</v>
      </c>
      <c r="D138" s="123">
        <v>2.2256755261994279</v>
      </c>
      <c r="E138" s="123"/>
      <c r="F138" s="123">
        <v>442.70790371663662</v>
      </c>
      <c r="G138" s="128"/>
      <c r="H138" s="128" t="s">
        <v>163</v>
      </c>
      <c r="I138" s="128">
        <v>0</v>
      </c>
      <c r="J138" s="128" t="s">
        <v>354</v>
      </c>
      <c r="K138" s="128" t="s">
        <v>354</v>
      </c>
      <c r="L138" s="128" t="s">
        <v>13</v>
      </c>
      <c r="M138" s="128" t="s">
        <v>354</v>
      </c>
    </row>
    <row r="139" spans="1:13" x14ac:dyDescent="0.2">
      <c r="A139" s="128" t="s">
        <v>173</v>
      </c>
      <c r="B139" s="123">
        <f t="shared" si="2"/>
        <v>1511.3432404634041</v>
      </c>
      <c r="C139" s="123">
        <v>1372.250775343859</v>
      </c>
      <c r="D139" s="123">
        <v>139.0924651195451</v>
      </c>
      <c r="E139" s="123"/>
      <c r="F139" s="123">
        <v>1518.4033466594076</v>
      </c>
      <c r="G139" s="128"/>
      <c r="H139" s="128" t="s">
        <v>163</v>
      </c>
      <c r="I139" s="128">
        <v>0</v>
      </c>
      <c r="J139" s="128" t="s">
        <v>354</v>
      </c>
      <c r="K139" s="128" t="s">
        <v>354</v>
      </c>
      <c r="L139" s="128" t="s">
        <v>13</v>
      </c>
      <c r="M139" s="128" t="s">
        <v>354</v>
      </c>
    </row>
    <row r="140" spans="1:13" x14ac:dyDescent="0.2">
      <c r="A140" s="128" t="s">
        <v>174</v>
      </c>
      <c r="B140" s="123">
        <f t="shared" si="2"/>
        <v>27.251148676250143</v>
      </c>
      <c r="C140" s="123">
        <v>0</v>
      </c>
      <c r="D140" s="123">
        <v>27.251148676250143</v>
      </c>
      <c r="E140" s="123"/>
      <c r="F140" s="123">
        <v>114.17171553038457</v>
      </c>
      <c r="G140" s="128"/>
      <c r="H140" s="128" t="s">
        <v>163</v>
      </c>
      <c r="I140" s="128">
        <v>0</v>
      </c>
      <c r="J140" s="128" t="s">
        <v>11</v>
      </c>
      <c r="K140" s="128" t="s">
        <v>12</v>
      </c>
      <c r="L140" s="128" t="s">
        <v>354</v>
      </c>
      <c r="M140" s="128" t="s">
        <v>354</v>
      </c>
    </row>
    <row r="141" spans="1:13" x14ac:dyDescent="0.2">
      <c r="A141" s="128" t="s">
        <v>175</v>
      </c>
      <c r="B141" s="123">
        <f t="shared" si="2"/>
        <v>17915.40914574881</v>
      </c>
      <c r="C141" s="123">
        <v>17614.197625285051</v>
      </c>
      <c r="D141" s="123">
        <v>301.21152046375977</v>
      </c>
      <c r="E141" s="123"/>
      <c r="F141" s="123">
        <v>17730.858722520781</v>
      </c>
      <c r="G141" s="128"/>
      <c r="H141" s="128" t="s">
        <v>163</v>
      </c>
      <c r="I141" s="128">
        <v>0</v>
      </c>
      <c r="J141" s="128" t="s">
        <v>354</v>
      </c>
      <c r="K141" s="128" t="s">
        <v>354</v>
      </c>
      <c r="L141" s="128" t="s">
        <v>354</v>
      </c>
      <c r="M141" s="128" t="s">
        <v>354</v>
      </c>
    </row>
    <row r="142" spans="1:13" x14ac:dyDescent="0.2">
      <c r="A142" s="128" t="s">
        <v>176</v>
      </c>
      <c r="B142" s="123">
        <f t="shared" si="2"/>
        <v>1376.2500094280879</v>
      </c>
      <c r="C142" s="123">
        <v>1412.4656192333555</v>
      </c>
      <c r="D142" s="123">
        <v>-36.215609805267533</v>
      </c>
      <c r="E142" s="123"/>
      <c r="F142" s="123">
        <v>2213.9130389067586</v>
      </c>
      <c r="G142" s="128"/>
      <c r="H142" s="128" t="s">
        <v>163</v>
      </c>
      <c r="I142" s="128">
        <v>0</v>
      </c>
      <c r="J142" s="128" t="s">
        <v>354</v>
      </c>
      <c r="K142" s="128" t="s">
        <v>354</v>
      </c>
      <c r="L142" s="128" t="s">
        <v>13</v>
      </c>
      <c r="M142" s="128" t="s">
        <v>354</v>
      </c>
    </row>
    <row r="143" spans="1:13" x14ac:dyDescent="0.2">
      <c r="A143" s="128" t="s">
        <v>177</v>
      </c>
      <c r="B143" s="123">
        <f t="shared" si="2"/>
        <v>20461.909566130274</v>
      </c>
      <c r="C143" s="123">
        <v>19010.408058701541</v>
      </c>
      <c r="D143" s="123">
        <v>1451.5015074287346</v>
      </c>
      <c r="E143" s="123"/>
      <c r="F143" s="123">
        <v>15718.060538212279</v>
      </c>
      <c r="G143" s="128"/>
      <c r="H143" s="128" t="s">
        <v>163</v>
      </c>
      <c r="I143" s="128">
        <v>0</v>
      </c>
      <c r="J143" s="128" t="s">
        <v>354</v>
      </c>
      <c r="K143" s="128" t="s">
        <v>354</v>
      </c>
      <c r="L143" s="128" t="s">
        <v>354</v>
      </c>
      <c r="M143" s="128" t="s">
        <v>354</v>
      </c>
    </row>
    <row r="144" spans="1:13" x14ac:dyDescent="0.2">
      <c r="A144" s="128" t="s">
        <v>178</v>
      </c>
      <c r="B144" s="123">
        <f t="shared" si="2"/>
        <v>50795.065275698777</v>
      </c>
      <c r="C144" s="123">
        <v>47377.069155001125</v>
      </c>
      <c r="D144" s="123">
        <v>3417.9961206976482</v>
      </c>
      <c r="E144" s="123"/>
      <c r="F144" s="123">
        <v>50658.006780307529</v>
      </c>
      <c r="G144" s="128"/>
      <c r="H144" s="128" t="s">
        <v>163</v>
      </c>
      <c r="I144" s="128">
        <v>0</v>
      </c>
      <c r="J144" s="128" t="s">
        <v>354</v>
      </c>
      <c r="K144" s="128" t="s">
        <v>354</v>
      </c>
      <c r="L144" s="128" t="s">
        <v>354</v>
      </c>
      <c r="M144" s="128" t="s">
        <v>353</v>
      </c>
    </row>
    <row r="145" spans="1:13" x14ac:dyDescent="0.2">
      <c r="A145" s="128" t="s">
        <v>179</v>
      </c>
      <c r="B145" s="123">
        <f t="shared" si="2"/>
        <v>63.063929184041591</v>
      </c>
      <c r="C145" s="123">
        <v>0</v>
      </c>
      <c r="D145" s="123">
        <v>63.063929184041591</v>
      </c>
      <c r="E145" s="123"/>
      <c r="F145" s="123">
        <v>301.47240051697923</v>
      </c>
      <c r="G145" s="128"/>
      <c r="H145" s="128" t="s">
        <v>163</v>
      </c>
      <c r="I145" s="128" t="s">
        <v>180</v>
      </c>
      <c r="J145" s="128" t="s">
        <v>354</v>
      </c>
      <c r="K145" s="128" t="s">
        <v>12</v>
      </c>
      <c r="L145" s="128" t="s">
        <v>354</v>
      </c>
      <c r="M145" s="128" t="s">
        <v>354</v>
      </c>
    </row>
    <row r="146" spans="1:13" x14ac:dyDescent="0.2">
      <c r="A146" s="128" t="s">
        <v>181</v>
      </c>
      <c r="B146" s="123">
        <f t="shared" si="2"/>
        <v>3531.8540375589973</v>
      </c>
      <c r="C146" s="123">
        <v>3675.3949622634204</v>
      </c>
      <c r="D146" s="123">
        <v>-143.54092470442293</v>
      </c>
      <c r="E146" s="123"/>
      <c r="F146" s="123">
        <v>4152.3270835309168</v>
      </c>
      <c r="G146" s="128"/>
      <c r="H146" s="128" t="s">
        <v>163</v>
      </c>
      <c r="I146" s="128">
        <v>0</v>
      </c>
      <c r="J146" s="128" t="s">
        <v>354</v>
      </c>
      <c r="K146" s="128" t="s">
        <v>354</v>
      </c>
      <c r="L146" s="128" t="s">
        <v>354</v>
      </c>
      <c r="M146" s="128" t="s">
        <v>354</v>
      </c>
    </row>
    <row r="147" spans="1:13" x14ac:dyDescent="0.2">
      <c r="A147" s="128" t="s">
        <v>182</v>
      </c>
      <c r="B147" s="123">
        <f t="shared" si="2"/>
        <v>2236.8680530995657</v>
      </c>
      <c r="C147" s="123">
        <v>2100.7704355532219</v>
      </c>
      <c r="D147" s="123">
        <v>136.09761754634403</v>
      </c>
      <c r="E147" s="123"/>
      <c r="F147" s="123">
        <v>1720.9083854632024</v>
      </c>
      <c r="G147" s="128"/>
      <c r="H147" s="128" t="s">
        <v>163</v>
      </c>
      <c r="I147" s="128">
        <v>0</v>
      </c>
      <c r="J147" s="128" t="s">
        <v>354</v>
      </c>
      <c r="K147" s="128" t="s">
        <v>354</v>
      </c>
      <c r="L147" s="128" t="s">
        <v>354</v>
      </c>
      <c r="M147" s="128" t="s">
        <v>354</v>
      </c>
    </row>
    <row r="148" spans="1:13" x14ac:dyDescent="0.2">
      <c r="A148" s="128" t="s">
        <v>340</v>
      </c>
      <c r="B148" s="123">
        <f t="shared" si="2"/>
        <v>0</v>
      </c>
      <c r="C148" s="123">
        <v>0</v>
      </c>
      <c r="D148" s="123">
        <v>0</v>
      </c>
      <c r="E148" s="123"/>
      <c r="F148" s="123">
        <v>0</v>
      </c>
      <c r="G148" s="128"/>
      <c r="H148" s="128" t="s">
        <v>163</v>
      </c>
      <c r="I148" s="128">
        <v>0</v>
      </c>
      <c r="J148" s="128" t="s">
        <v>354</v>
      </c>
      <c r="K148" s="128" t="s">
        <v>12</v>
      </c>
      <c r="L148" s="128" t="s">
        <v>354</v>
      </c>
      <c r="M148" s="128" t="s">
        <v>354</v>
      </c>
    </row>
    <row r="149" spans="1:13" x14ac:dyDescent="0.2">
      <c r="A149" s="128" t="s">
        <v>342</v>
      </c>
      <c r="B149" s="123">
        <f t="shared" si="2"/>
        <v>0</v>
      </c>
      <c r="C149" s="123">
        <v>0</v>
      </c>
      <c r="D149" s="123">
        <v>0</v>
      </c>
      <c r="E149" s="123"/>
      <c r="F149" s="123">
        <v>0</v>
      </c>
      <c r="G149" s="128"/>
      <c r="H149" s="128" t="s">
        <v>163</v>
      </c>
      <c r="I149" s="128">
        <v>0</v>
      </c>
      <c r="J149" s="128" t="s">
        <v>354</v>
      </c>
      <c r="K149" s="128" t="s">
        <v>354</v>
      </c>
      <c r="L149" s="128" t="s">
        <v>354</v>
      </c>
      <c r="M149" s="128" t="s">
        <v>354</v>
      </c>
    </row>
    <row r="150" spans="1:13" x14ac:dyDescent="0.2">
      <c r="A150" s="128" t="s">
        <v>183</v>
      </c>
      <c r="B150" s="123">
        <f t="shared" si="2"/>
        <v>0</v>
      </c>
      <c r="C150" s="123">
        <v>0</v>
      </c>
      <c r="D150" s="123">
        <v>0</v>
      </c>
      <c r="E150" s="123"/>
      <c r="F150" s="123">
        <v>0</v>
      </c>
      <c r="G150" s="128"/>
      <c r="H150" s="128" t="s">
        <v>163</v>
      </c>
      <c r="I150" s="128">
        <v>0</v>
      </c>
      <c r="J150" s="128" t="s">
        <v>11</v>
      </c>
      <c r="K150" s="128" t="s">
        <v>12</v>
      </c>
      <c r="L150" s="128" t="s">
        <v>354</v>
      </c>
      <c r="M150" s="128" t="s">
        <v>354</v>
      </c>
    </row>
    <row r="151" spans="1:13" x14ac:dyDescent="0.2">
      <c r="A151" s="128" t="s">
        <v>184</v>
      </c>
      <c r="B151" s="123">
        <f t="shared" si="2"/>
        <v>-2.1943400424174766</v>
      </c>
      <c r="C151" s="123">
        <v>0</v>
      </c>
      <c r="D151" s="123">
        <v>-2.1943400424174766</v>
      </c>
      <c r="E151" s="123"/>
      <c r="F151" s="123">
        <v>112.89310357308877</v>
      </c>
      <c r="G151" s="128"/>
      <c r="H151" s="128" t="s">
        <v>163</v>
      </c>
      <c r="I151" s="128">
        <v>0</v>
      </c>
      <c r="J151" s="128" t="s">
        <v>11</v>
      </c>
      <c r="K151" s="128" t="s">
        <v>12</v>
      </c>
      <c r="L151" s="128" t="s">
        <v>354</v>
      </c>
      <c r="M151" s="128" t="s">
        <v>354</v>
      </c>
    </row>
    <row r="152" spans="1:13" x14ac:dyDescent="0.2">
      <c r="A152" s="128" t="s">
        <v>185</v>
      </c>
      <c r="B152" s="123">
        <f t="shared" si="2"/>
        <v>0</v>
      </c>
      <c r="C152" s="123">
        <v>0</v>
      </c>
      <c r="D152" s="123">
        <v>0</v>
      </c>
      <c r="E152" s="123"/>
      <c r="F152" s="123">
        <v>0</v>
      </c>
      <c r="G152" s="128"/>
      <c r="H152" s="128" t="s">
        <v>163</v>
      </c>
      <c r="I152" s="128">
        <v>0</v>
      </c>
      <c r="J152" s="128" t="s">
        <v>354</v>
      </c>
      <c r="K152" s="128" t="s">
        <v>354</v>
      </c>
      <c r="L152" s="128" t="s">
        <v>354</v>
      </c>
      <c r="M152" s="128" t="s">
        <v>354</v>
      </c>
    </row>
    <row r="153" spans="1:13" x14ac:dyDescent="0.2">
      <c r="A153" s="128" t="s">
        <v>335</v>
      </c>
      <c r="B153" s="123">
        <f t="shared" si="2"/>
        <v>16679.513882332591</v>
      </c>
      <c r="C153" s="123">
        <v>17254.33744869411</v>
      </c>
      <c r="D153" s="123">
        <v>-574.82356636151792</v>
      </c>
      <c r="E153" s="123"/>
      <c r="F153" s="123">
        <v>7784.5275267088073</v>
      </c>
      <c r="G153" s="128"/>
      <c r="H153" s="128" t="s">
        <v>163</v>
      </c>
      <c r="I153" s="128">
        <v>0</v>
      </c>
      <c r="J153" s="128" t="s">
        <v>354</v>
      </c>
      <c r="K153" s="128" t="s">
        <v>354</v>
      </c>
      <c r="L153" s="128" t="s">
        <v>354</v>
      </c>
      <c r="M153" s="128" t="s">
        <v>354</v>
      </c>
    </row>
    <row r="154" spans="1:13" x14ac:dyDescent="0.2">
      <c r="A154" s="128" t="s">
        <v>186</v>
      </c>
      <c r="B154" s="123">
        <f t="shared" si="2"/>
        <v>5743.7512890995367</v>
      </c>
      <c r="C154" s="123">
        <v>4469.7752600253471</v>
      </c>
      <c r="D154" s="123">
        <v>1273.9760290741897</v>
      </c>
      <c r="E154" s="123"/>
      <c r="F154" s="123">
        <v>3799.9350461536937</v>
      </c>
      <c r="G154" s="128"/>
      <c r="H154" s="128" t="s">
        <v>163</v>
      </c>
      <c r="I154" s="128">
        <v>0</v>
      </c>
      <c r="J154" s="128" t="s">
        <v>354</v>
      </c>
      <c r="K154" s="128" t="s">
        <v>354</v>
      </c>
      <c r="L154" s="128" t="s">
        <v>354</v>
      </c>
      <c r="M154" s="128" t="s">
        <v>354</v>
      </c>
    </row>
    <row r="155" spans="1:13" x14ac:dyDescent="0.2">
      <c r="A155" s="128" t="s">
        <v>187</v>
      </c>
      <c r="B155" s="123">
        <f t="shared" si="2"/>
        <v>905.81461430280206</v>
      </c>
      <c r="C155" s="123">
        <v>890.51392928120526</v>
      </c>
      <c r="D155" s="123">
        <v>15.300685021596756</v>
      </c>
      <c r="E155" s="123"/>
      <c r="F155" s="123">
        <v>1053.9373918268477</v>
      </c>
      <c r="G155" s="128"/>
      <c r="H155" s="128" t="s">
        <v>163</v>
      </c>
      <c r="I155" s="128">
        <v>0</v>
      </c>
      <c r="J155" s="128" t="s">
        <v>354</v>
      </c>
      <c r="K155" s="128" t="s">
        <v>354</v>
      </c>
      <c r="L155" s="128" t="s">
        <v>13</v>
      </c>
      <c r="M155" s="128" t="s">
        <v>354</v>
      </c>
    </row>
    <row r="156" spans="1:13" x14ac:dyDescent="0.2">
      <c r="A156" s="128" t="s">
        <v>188</v>
      </c>
      <c r="B156" s="123">
        <f t="shared" si="2"/>
        <v>135.8405864354086</v>
      </c>
      <c r="C156" s="123">
        <v>0</v>
      </c>
      <c r="D156" s="123">
        <v>135.8405864354086</v>
      </c>
      <c r="E156" s="123"/>
      <c r="F156" s="123">
        <v>3175.8269678144889</v>
      </c>
      <c r="G156" s="128"/>
      <c r="H156" s="128" t="s">
        <v>163</v>
      </c>
      <c r="I156" s="128" t="s">
        <v>180</v>
      </c>
      <c r="J156" s="128" t="s">
        <v>354</v>
      </c>
      <c r="K156" s="128" t="s">
        <v>354</v>
      </c>
      <c r="L156" s="128" t="s">
        <v>354</v>
      </c>
      <c r="M156" s="128" t="s">
        <v>354</v>
      </c>
    </row>
    <row r="157" spans="1:13" x14ac:dyDescent="0.2">
      <c r="A157" s="128" t="s">
        <v>189</v>
      </c>
      <c r="B157" s="123">
        <f t="shared" si="2"/>
        <v>16898.561780110322</v>
      </c>
      <c r="C157" s="123">
        <v>16830.744344790906</v>
      </c>
      <c r="D157" s="123">
        <v>67.817435319416006</v>
      </c>
      <c r="E157" s="123"/>
      <c r="F157" s="123">
        <v>40807.800760017424</v>
      </c>
      <c r="G157" s="128"/>
      <c r="H157" s="128" t="s">
        <v>163</v>
      </c>
      <c r="I157" s="128">
        <v>0</v>
      </c>
      <c r="J157" s="128" t="s">
        <v>354</v>
      </c>
      <c r="K157" s="128" t="s">
        <v>354</v>
      </c>
      <c r="L157" s="128" t="s">
        <v>354</v>
      </c>
      <c r="M157" s="128" t="s">
        <v>354</v>
      </c>
    </row>
    <row r="158" spans="1:13" x14ac:dyDescent="0.2">
      <c r="A158" s="128" t="s">
        <v>190</v>
      </c>
      <c r="B158" s="123">
        <f t="shared" si="2"/>
        <v>163.70020985674967</v>
      </c>
      <c r="C158" s="123">
        <v>0</v>
      </c>
      <c r="D158" s="123">
        <v>163.70020985674967</v>
      </c>
      <c r="E158" s="123"/>
      <c r="F158" s="123">
        <v>601.47806049759868</v>
      </c>
      <c r="G158" s="128"/>
      <c r="H158" s="128" t="s">
        <v>163</v>
      </c>
      <c r="I158" s="128">
        <v>0</v>
      </c>
      <c r="J158" s="128" t="s">
        <v>11</v>
      </c>
      <c r="K158" s="128" t="s">
        <v>354</v>
      </c>
      <c r="L158" s="128" t="s">
        <v>13</v>
      </c>
      <c r="M158" s="128" t="s">
        <v>354</v>
      </c>
    </row>
    <row r="159" spans="1:13" x14ac:dyDescent="0.2">
      <c r="A159" s="128" t="s">
        <v>191</v>
      </c>
      <c r="B159" s="123">
        <f t="shared" si="2"/>
        <v>0</v>
      </c>
      <c r="C159" s="123">
        <v>0</v>
      </c>
      <c r="D159" s="123">
        <v>0</v>
      </c>
      <c r="E159" s="123"/>
      <c r="F159" s="123">
        <v>0</v>
      </c>
      <c r="G159" s="128"/>
      <c r="H159" s="128" t="s">
        <v>163</v>
      </c>
      <c r="I159" s="128">
        <v>0</v>
      </c>
      <c r="J159" s="128" t="s">
        <v>11</v>
      </c>
      <c r="K159" s="128" t="s">
        <v>12</v>
      </c>
      <c r="L159" s="128" t="s">
        <v>354</v>
      </c>
      <c r="M159" s="128" t="s">
        <v>354</v>
      </c>
    </row>
    <row r="160" spans="1:13" x14ac:dyDescent="0.2">
      <c r="A160" s="128" t="s">
        <v>192</v>
      </c>
      <c r="B160" s="123">
        <f t="shared" si="2"/>
        <v>316.43543633794815</v>
      </c>
      <c r="C160" s="123">
        <v>0</v>
      </c>
      <c r="D160" s="123">
        <v>316.43543633794815</v>
      </c>
      <c r="E160" s="123"/>
      <c r="F160" s="123">
        <v>5202.9196659992558</v>
      </c>
      <c r="G160" s="128"/>
      <c r="H160" s="128" t="s">
        <v>163</v>
      </c>
      <c r="I160" s="128" t="s">
        <v>180</v>
      </c>
      <c r="J160" s="128" t="s">
        <v>354</v>
      </c>
      <c r="K160" s="128" t="s">
        <v>354</v>
      </c>
      <c r="L160" s="128" t="s">
        <v>13</v>
      </c>
      <c r="M160" s="128" t="s">
        <v>354</v>
      </c>
    </row>
    <row r="161" spans="1:13" x14ac:dyDescent="0.2">
      <c r="A161" s="128" t="s">
        <v>193</v>
      </c>
      <c r="B161" s="123">
        <f t="shared" si="2"/>
        <v>2109.0054539336656</v>
      </c>
      <c r="C161" s="123">
        <v>1772.935426998866</v>
      </c>
      <c r="D161" s="123">
        <v>336.07002693479973</v>
      </c>
      <c r="E161" s="123"/>
      <c r="F161" s="123">
        <v>1874.3784143326038</v>
      </c>
      <c r="G161" s="128"/>
      <c r="H161" s="128" t="s">
        <v>163</v>
      </c>
      <c r="I161" s="128" t="s">
        <v>180</v>
      </c>
      <c r="J161" s="128" t="s">
        <v>354</v>
      </c>
      <c r="K161" s="128" t="s">
        <v>354</v>
      </c>
      <c r="L161" s="128" t="s">
        <v>354</v>
      </c>
      <c r="M161" s="128" t="s">
        <v>354</v>
      </c>
    </row>
    <row r="162" spans="1:13" x14ac:dyDescent="0.2">
      <c r="A162" s="128" t="s">
        <v>194</v>
      </c>
      <c r="B162" s="123">
        <f t="shared" si="2"/>
        <v>693.10729362355846</v>
      </c>
      <c r="C162" s="123">
        <v>681.11531042630497</v>
      </c>
      <c r="D162" s="123">
        <v>11.991983197253523</v>
      </c>
      <c r="E162" s="123"/>
      <c r="F162" s="123">
        <v>1043.6698352951123</v>
      </c>
      <c r="G162" s="128"/>
      <c r="H162" s="128" t="s">
        <v>163</v>
      </c>
      <c r="I162" s="128">
        <v>0</v>
      </c>
      <c r="J162" s="128" t="s">
        <v>354</v>
      </c>
      <c r="K162" s="128" t="s">
        <v>354</v>
      </c>
      <c r="L162" s="128" t="s">
        <v>13</v>
      </c>
      <c r="M162" s="128" t="s">
        <v>354</v>
      </c>
    </row>
    <row r="163" spans="1:13" x14ac:dyDescent="0.2">
      <c r="A163" s="128" t="s">
        <v>195</v>
      </c>
      <c r="B163" s="123">
        <f t="shared" si="2"/>
        <v>1272.5732227417207</v>
      </c>
      <c r="C163" s="123">
        <v>1132.2877634903023</v>
      </c>
      <c r="D163" s="123">
        <v>140.28545925141839</v>
      </c>
      <c r="E163" s="123"/>
      <c r="F163" s="123">
        <v>1509.79403162227</v>
      </c>
      <c r="G163" s="128"/>
      <c r="H163" s="128" t="s">
        <v>163</v>
      </c>
      <c r="I163" s="128" t="s">
        <v>180</v>
      </c>
      <c r="J163" s="128" t="s">
        <v>354</v>
      </c>
      <c r="K163" s="128" t="s">
        <v>354</v>
      </c>
      <c r="L163" s="128" t="s">
        <v>354</v>
      </c>
      <c r="M163" s="128" t="s">
        <v>354</v>
      </c>
    </row>
    <row r="164" spans="1:13" x14ac:dyDescent="0.2">
      <c r="A164" s="128" t="s">
        <v>196</v>
      </c>
      <c r="B164" s="123">
        <f t="shared" si="2"/>
        <v>155.59027072924465</v>
      </c>
      <c r="C164" s="123">
        <v>0</v>
      </c>
      <c r="D164" s="123">
        <v>155.59027072924465</v>
      </c>
      <c r="E164" s="123"/>
      <c r="F164" s="123">
        <v>0</v>
      </c>
      <c r="G164" s="128"/>
      <c r="H164" s="128" t="s">
        <v>163</v>
      </c>
      <c r="I164" s="128">
        <v>0</v>
      </c>
      <c r="J164" s="128" t="s">
        <v>354</v>
      </c>
      <c r="K164" s="128" t="s">
        <v>354</v>
      </c>
      <c r="L164" s="128" t="s">
        <v>13</v>
      </c>
      <c r="M164" s="128" t="s">
        <v>354</v>
      </c>
    </row>
    <row r="165" spans="1:13" x14ac:dyDescent="0.2">
      <c r="A165" s="128" t="s">
        <v>197</v>
      </c>
      <c r="B165" s="123">
        <f t="shared" si="2"/>
        <v>8.3702586855870074</v>
      </c>
      <c r="C165" s="123">
        <v>0</v>
      </c>
      <c r="D165" s="123">
        <v>8.3702586855870074</v>
      </c>
      <c r="E165" s="123"/>
      <c r="F165" s="123">
        <v>2453.1280605396446</v>
      </c>
      <c r="G165" s="128"/>
      <c r="H165" s="128" t="s">
        <v>163</v>
      </c>
      <c r="I165" s="128">
        <v>0</v>
      </c>
      <c r="J165" s="128" t="s">
        <v>354</v>
      </c>
      <c r="K165" s="128" t="s">
        <v>12</v>
      </c>
      <c r="L165" s="128" t="s">
        <v>354</v>
      </c>
      <c r="M165" s="128" t="s">
        <v>354</v>
      </c>
    </row>
    <row r="166" spans="1:13" x14ac:dyDescent="0.2">
      <c r="A166" s="128" t="s">
        <v>198</v>
      </c>
      <c r="B166" s="123">
        <f t="shared" si="2"/>
        <v>143439.68728260059</v>
      </c>
      <c r="C166" s="123">
        <v>137746.55675392129</v>
      </c>
      <c r="D166" s="123">
        <v>5693.1305286792895</v>
      </c>
      <c r="E166" s="123"/>
      <c r="F166" s="123">
        <v>192051.4131469804</v>
      </c>
      <c r="G166" s="128"/>
      <c r="H166" s="128" t="s">
        <v>163</v>
      </c>
      <c r="I166" s="128">
        <v>0</v>
      </c>
      <c r="J166" s="128" t="s">
        <v>354</v>
      </c>
      <c r="K166" s="128" t="s">
        <v>354</v>
      </c>
      <c r="L166" s="128" t="s">
        <v>354</v>
      </c>
      <c r="M166" s="128" t="s">
        <v>353</v>
      </c>
    </row>
    <row r="167" spans="1:13" x14ac:dyDescent="0.2">
      <c r="A167" s="128" t="s">
        <v>199</v>
      </c>
      <c r="B167" s="123">
        <f t="shared" si="2"/>
        <v>3105.767824361802</v>
      </c>
      <c r="C167" s="123">
        <v>2531.1390175871202</v>
      </c>
      <c r="D167" s="123">
        <v>574.62880677468195</v>
      </c>
      <c r="E167" s="123"/>
      <c r="F167" s="123">
        <v>2359.7508621259094</v>
      </c>
      <c r="G167" s="128"/>
      <c r="H167" s="128" t="s">
        <v>163</v>
      </c>
      <c r="I167" s="128" t="s">
        <v>180</v>
      </c>
      <c r="J167" s="128" t="s">
        <v>354</v>
      </c>
      <c r="K167" s="128" t="s">
        <v>354</v>
      </c>
      <c r="L167" s="128" t="s">
        <v>354</v>
      </c>
      <c r="M167" s="128" t="s">
        <v>354</v>
      </c>
    </row>
    <row r="168" spans="1:13" x14ac:dyDescent="0.2">
      <c r="A168" s="128" t="s">
        <v>341</v>
      </c>
      <c r="B168" s="123">
        <f t="shared" si="2"/>
        <v>28.508369963128924</v>
      </c>
      <c r="C168" s="123">
        <v>0</v>
      </c>
      <c r="D168" s="123">
        <v>28.508369963128924</v>
      </c>
      <c r="E168" s="123"/>
      <c r="F168" s="123">
        <v>32.019819728552243</v>
      </c>
      <c r="G168" s="128"/>
      <c r="H168" s="128" t="s">
        <v>163</v>
      </c>
      <c r="I168" s="128" t="s">
        <v>180</v>
      </c>
      <c r="J168" s="128" t="s">
        <v>11</v>
      </c>
      <c r="K168" s="128" t="s">
        <v>12</v>
      </c>
      <c r="L168" s="128" t="s">
        <v>354</v>
      </c>
      <c r="M168" s="128" t="s">
        <v>354</v>
      </c>
    </row>
    <row r="169" spans="1:13" x14ac:dyDescent="0.2">
      <c r="A169" s="128" t="s">
        <v>200</v>
      </c>
      <c r="B169" s="123">
        <f t="shared" si="2"/>
        <v>204.1651442757188</v>
      </c>
      <c r="C169" s="123">
        <v>0</v>
      </c>
      <c r="D169" s="123">
        <v>204.1651442757188</v>
      </c>
      <c r="E169" s="123"/>
      <c r="F169" s="123">
        <v>104.21795833709358</v>
      </c>
      <c r="G169" s="128"/>
      <c r="H169" s="128" t="s">
        <v>163</v>
      </c>
      <c r="I169" s="128" t="s">
        <v>180</v>
      </c>
      <c r="J169" s="128" t="s">
        <v>11</v>
      </c>
      <c r="K169" s="128" t="s">
        <v>354</v>
      </c>
      <c r="L169" s="128" t="s">
        <v>354</v>
      </c>
      <c r="M169" s="128" t="s">
        <v>354</v>
      </c>
    </row>
    <row r="170" spans="1:13" x14ac:dyDescent="0.2">
      <c r="A170" s="128" t="s">
        <v>202</v>
      </c>
      <c r="B170" s="123">
        <f t="shared" si="2"/>
        <v>907.58575600223662</v>
      </c>
      <c r="C170" s="123">
        <v>0</v>
      </c>
      <c r="D170" s="123">
        <v>907.58575600223662</v>
      </c>
      <c r="E170" s="123"/>
      <c r="F170" s="123">
        <v>24338.681438410549</v>
      </c>
      <c r="G170" s="128"/>
      <c r="H170" s="128" t="s">
        <v>163</v>
      </c>
      <c r="I170" s="128">
        <v>0</v>
      </c>
      <c r="J170" s="128" t="s">
        <v>354</v>
      </c>
      <c r="K170" s="128" t="s">
        <v>354</v>
      </c>
      <c r="L170" s="128" t="s">
        <v>354</v>
      </c>
      <c r="M170" s="128" t="s">
        <v>354</v>
      </c>
    </row>
    <row r="171" spans="1:13" x14ac:dyDescent="0.2">
      <c r="A171" s="128" t="s">
        <v>203</v>
      </c>
      <c r="B171" s="123">
        <f t="shared" si="2"/>
        <v>0</v>
      </c>
      <c r="C171" s="123">
        <v>0</v>
      </c>
      <c r="D171" s="123">
        <v>0</v>
      </c>
      <c r="E171" s="123"/>
      <c r="F171" s="123">
        <v>0</v>
      </c>
      <c r="G171" s="128"/>
      <c r="H171" s="128" t="s">
        <v>163</v>
      </c>
      <c r="I171" s="128">
        <v>0</v>
      </c>
      <c r="J171" s="128" t="s">
        <v>11</v>
      </c>
      <c r="K171" s="128" t="s">
        <v>354</v>
      </c>
      <c r="L171" s="128" t="s">
        <v>354</v>
      </c>
      <c r="M171" s="128" t="s">
        <v>354</v>
      </c>
    </row>
    <row r="172" spans="1:13" x14ac:dyDescent="0.2">
      <c r="A172" s="128" t="s">
        <v>204</v>
      </c>
      <c r="B172" s="123">
        <f t="shared" si="2"/>
        <v>2183.0027685407968</v>
      </c>
      <c r="C172" s="123">
        <v>0</v>
      </c>
      <c r="D172" s="123">
        <v>2183.0027685407968</v>
      </c>
      <c r="E172" s="123"/>
      <c r="F172" s="123">
        <v>8307.6223656374095</v>
      </c>
      <c r="G172" s="128"/>
      <c r="H172" s="128" t="s">
        <v>163</v>
      </c>
      <c r="I172" s="128">
        <v>0</v>
      </c>
      <c r="J172" s="128" t="s">
        <v>354</v>
      </c>
      <c r="K172" s="128" t="s">
        <v>354</v>
      </c>
      <c r="L172" s="128" t="s">
        <v>354</v>
      </c>
      <c r="M172" s="128" t="s">
        <v>354</v>
      </c>
    </row>
    <row r="173" spans="1:13" x14ac:dyDescent="0.2">
      <c r="A173" s="128" t="s">
        <v>205</v>
      </c>
      <c r="B173" s="123">
        <f t="shared" si="2"/>
        <v>15.463513473724484</v>
      </c>
      <c r="C173" s="123">
        <v>0</v>
      </c>
      <c r="D173" s="123">
        <v>15.463513473724484</v>
      </c>
      <c r="E173" s="123"/>
      <c r="F173" s="123">
        <v>2509.814094503015</v>
      </c>
      <c r="G173" s="128"/>
      <c r="H173" s="128" t="s">
        <v>163</v>
      </c>
      <c r="I173" s="128" t="s">
        <v>180</v>
      </c>
      <c r="J173" s="128" t="s">
        <v>354</v>
      </c>
      <c r="K173" s="128" t="s">
        <v>354</v>
      </c>
      <c r="L173" s="128" t="s">
        <v>354</v>
      </c>
      <c r="M173" s="128" t="s">
        <v>354</v>
      </c>
    </row>
    <row r="174" spans="1:13" x14ac:dyDescent="0.2">
      <c r="A174" s="128" t="s">
        <v>206</v>
      </c>
      <c r="B174" s="123">
        <f t="shared" si="2"/>
        <v>14.042036263626807</v>
      </c>
      <c r="C174" s="123">
        <v>0</v>
      </c>
      <c r="D174" s="123">
        <v>14.042036263626807</v>
      </c>
      <c r="E174" s="123"/>
      <c r="F174" s="123">
        <v>667.07189900692958</v>
      </c>
      <c r="G174" s="128"/>
      <c r="H174" s="128" t="s">
        <v>163</v>
      </c>
      <c r="I174" s="128">
        <v>0</v>
      </c>
      <c r="J174" s="128" t="s">
        <v>11</v>
      </c>
      <c r="K174" s="128" t="s">
        <v>354</v>
      </c>
      <c r="L174" s="128" t="s">
        <v>13</v>
      </c>
      <c r="M174" s="128" t="s">
        <v>354</v>
      </c>
    </row>
    <row r="175" spans="1:13" x14ac:dyDescent="0.2">
      <c r="A175" s="128" t="s">
        <v>207</v>
      </c>
      <c r="B175" s="123">
        <f t="shared" si="2"/>
        <v>348.66343343100147</v>
      </c>
      <c r="C175" s="123">
        <v>0</v>
      </c>
      <c r="D175" s="123">
        <v>348.66343343100147</v>
      </c>
      <c r="E175" s="123"/>
      <c r="F175" s="123">
        <v>1266.9956297904523</v>
      </c>
      <c r="G175" s="128"/>
      <c r="H175" s="128" t="s">
        <v>163</v>
      </c>
      <c r="I175" s="128" t="s">
        <v>180</v>
      </c>
      <c r="J175" s="128" t="s">
        <v>11</v>
      </c>
      <c r="K175" s="128" t="s">
        <v>354</v>
      </c>
      <c r="L175" s="128" t="s">
        <v>13</v>
      </c>
      <c r="M175" s="128" t="s">
        <v>354</v>
      </c>
    </row>
    <row r="176" spans="1:13" x14ac:dyDescent="0.2">
      <c r="A176" s="128" t="s">
        <v>338</v>
      </c>
      <c r="B176" s="123">
        <f t="shared" si="2"/>
        <v>554.27259931332435</v>
      </c>
      <c r="C176" s="123">
        <v>594.51432685674229</v>
      </c>
      <c r="D176" s="123">
        <v>-40.24172754341793</v>
      </c>
      <c r="E176" s="123"/>
      <c r="F176" s="123">
        <v>390.18936742102284</v>
      </c>
      <c r="G176" s="128"/>
      <c r="H176" s="128" t="s">
        <v>163</v>
      </c>
      <c r="I176" s="128">
        <v>0</v>
      </c>
      <c r="J176" s="128" t="s">
        <v>11</v>
      </c>
      <c r="K176" s="128" t="s">
        <v>354</v>
      </c>
      <c r="L176" s="128" t="s">
        <v>13</v>
      </c>
      <c r="M176" s="128" t="s">
        <v>354</v>
      </c>
    </row>
    <row r="177" spans="1:13" x14ac:dyDescent="0.2">
      <c r="A177" s="128" t="s">
        <v>208</v>
      </c>
      <c r="B177" s="123">
        <f t="shared" si="2"/>
        <v>12967.394621918265</v>
      </c>
      <c r="C177" s="123">
        <v>12226.858880203208</v>
      </c>
      <c r="D177" s="123">
        <v>740.53574171505693</v>
      </c>
      <c r="E177" s="123"/>
      <c r="F177" s="123">
        <v>9043.7947245182513</v>
      </c>
      <c r="G177" s="128"/>
      <c r="H177" s="128" t="s">
        <v>163</v>
      </c>
      <c r="I177" s="128">
        <v>0</v>
      </c>
      <c r="J177" s="128" t="s">
        <v>354</v>
      </c>
      <c r="K177" s="128" t="s">
        <v>354</v>
      </c>
      <c r="L177" s="128" t="s">
        <v>354</v>
      </c>
      <c r="M177" s="128" t="s">
        <v>354</v>
      </c>
    </row>
    <row r="178" spans="1:13" x14ac:dyDescent="0.2">
      <c r="A178" s="128" t="s">
        <v>209</v>
      </c>
      <c r="B178" s="123">
        <f t="shared" si="2"/>
        <v>-4.5874229588172648</v>
      </c>
      <c r="C178" s="123">
        <v>0</v>
      </c>
      <c r="D178" s="123">
        <v>-4.5874229588172648</v>
      </c>
      <c r="E178" s="123"/>
      <c r="F178" s="123">
        <v>288.21501464122133</v>
      </c>
      <c r="G178" s="128"/>
      <c r="H178" s="128" t="s">
        <v>163</v>
      </c>
      <c r="I178" s="128">
        <v>0</v>
      </c>
      <c r="J178" s="128" t="s">
        <v>11</v>
      </c>
      <c r="K178" s="128" t="s">
        <v>12</v>
      </c>
      <c r="L178" s="128" t="s">
        <v>354</v>
      </c>
      <c r="M178" s="128" t="s">
        <v>354</v>
      </c>
    </row>
    <row r="179" spans="1:13" x14ac:dyDescent="0.2">
      <c r="A179" s="128" t="s">
        <v>297</v>
      </c>
      <c r="B179" s="123">
        <f t="shared" si="2"/>
        <v>239.34966453687653</v>
      </c>
      <c r="C179" s="123">
        <v>0</v>
      </c>
      <c r="D179" s="123">
        <v>239.34966453687653</v>
      </c>
      <c r="E179" s="123"/>
      <c r="F179" s="123">
        <v>3111.5660142846177</v>
      </c>
      <c r="G179" s="128"/>
      <c r="H179" s="128" t="s">
        <v>163</v>
      </c>
      <c r="I179" s="128" t="s">
        <v>180</v>
      </c>
      <c r="J179" s="128" t="s">
        <v>354</v>
      </c>
      <c r="K179" s="128" t="s">
        <v>354</v>
      </c>
      <c r="L179" s="128" t="s">
        <v>354</v>
      </c>
      <c r="M179" s="128" t="s">
        <v>354</v>
      </c>
    </row>
    <row r="180" spans="1:13" x14ac:dyDescent="0.2">
      <c r="A180" s="128" t="s">
        <v>211</v>
      </c>
      <c r="B180" s="123">
        <f t="shared" si="2"/>
        <v>577.61648684566012</v>
      </c>
      <c r="C180" s="123">
        <v>0</v>
      </c>
      <c r="D180" s="123">
        <v>577.61648684566012</v>
      </c>
      <c r="E180" s="123"/>
      <c r="F180" s="123">
        <v>1425.5227865184672</v>
      </c>
      <c r="G180" s="128"/>
      <c r="H180" s="128" t="s">
        <v>163</v>
      </c>
      <c r="I180" s="128" t="s">
        <v>180</v>
      </c>
      <c r="J180" s="128" t="s">
        <v>11</v>
      </c>
      <c r="K180" s="128" t="s">
        <v>354</v>
      </c>
      <c r="L180" s="128" t="s">
        <v>354</v>
      </c>
      <c r="M180" s="128" t="s">
        <v>354</v>
      </c>
    </row>
    <row r="181" spans="1:13" x14ac:dyDescent="0.2">
      <c r="A181" s="128" t="s">
        <v>349</v>
      </c>
      <c r="B181" s="123">
        <f t="shared" si="2"/>
        <v>-43.289763818665449</v>
      </c>
      <c r="C181" s="123">
        <v>0</v>
      </c>
      <c r="D181" s="123">
        <v>-43.289763818665449</v>
      </c>
      <c r="E181" s="123"/>
      <c r="F181" s="123">
        <v>2599.9802993292678</v>
      </c>
      <c r="G181" s="128"/>
      <c r="H181" s="128" t="s">
        <v>163</v>
      </c>
      <c r="I181" s="128">
        <v>0</v>
      </c>
      <c r="J181" s="128" t="s">
        <v>11</v>
      </c>
      <c r="K181" s="128" t="s">
        <v>354</v>
      </c>
      <c r="L181" s="128" t="s">
        <v>354</v>
      </c>
      <c r="M181" s="128" t="s">
        <v>354</v>
      </c>
    </row>
    <row r="182" spans="1:13" x14ac:dyDescent="0.2">
      <c r="A182" s="128" t="s">
        <v>212</v>
      </c>
      <c r="B182" s="123">
        <f t="shared" si="2"/>
        <v>0</v>
      </c>
      <c r="C182" s="123">
        <v>0</v>
      </c>
      <c r="D182" s="123">
        <v>0</v>
      </c>
      <c r="E182" s="123"/>
      <c r="F182" s="123">
        <v>0</v>
      </c>
      <c r="G182" s="128"/>
      <c r="H182" s="128" t="s">
        <v>213</v>
      </c>
      <c r="I182" s="128">
        <v>0</v>
      </c>
      <c r="J182" s="128" t="s">
        <v>11</v>
      </c>
      <c r="K182" s="128" t="s">
        <v>354</v>
      </c>
      <c r="L182" s="128" t="s">
        <v>354</v>
      </c>
      <c r="M182" s="128" t="s">
        <v>354</v>
      </c>
    </row>
    <row r="183" spans="1:13" x14ac:dyDescent="0.2">
      <c r="A183" s="128" t="s">
        <v>214</v>
      </c>
      <c r="B183" s="123">
        <f t="shared" si="2"/>
        <v>0</v>
      </c>
      <c r="C183" s="123">
        <v>0</v>
      </c>
      <c r="D183" s="123">
        <v>0</v>
      </c>
      <c r="E183" s="123"/>
      <c r="F183" s="123">
        <v>0</v>
      </c>
      <c r="G183" s="128"/>
      <c r="H183" s="128" t="s">
        <v>213</v>
      </c>
      <c r="I183" s="128" t="s">
        <v>180</v>
      </c>
      <c r="J183" s="128" t="s">
        <v>11</v>
      </c>
      <c r="K183" s="128" t="s">
        <v>354</v>
      </c>
      <c r="L183" s="128" t="s">
        <v>354</v>
      </c>
      <c r="M183" s="128" t="s">
        <v>354</v>
      </c>
    </row>
    <row r="184" spans="1:13" x14ac:dyDescent="0.2">
      <c r="A184" s="128" t="s">
        <v>215</v>
      </c>
      <c r="B184" s="123">
        <f t="shared" si="2"/>
        <v>0</v>
      </c>
      <c r="C184" s="123">
        <v>0</v>
      </c>
      <c r="D184" s="123">
        <v>0</v>
      </c>
      <c r="E184" s="123"/>
      <c r="F184" s="123">
        <v>0</v>
      </c>
      <c r="G184" s="128"/>
      <c r="H184" s="128" t="s">
        <v>213</v>
      </c>
      <c r="I184" s="128">
        <v>0</v>
      </c>
      <c r="J184" s="128" t="s">
        <v>354</v>
      </c>
      <c r="K184" s="128" t="s">
        <v>354</v>
      </c>
      <c r="L184" s="128" t="s">
        <v>354</v>
      </c>
      <c r="M184" s="128" t="s">
        <v>354</v>
      </c>
    </row>
    <row r="185" spans="1:13" x14ac:dyDescent="0.2">
      <c r="A185" s="128" t="s">
        <v>216</v>
      </c>
      <c r="B185" s="123">
        <f t="shared" si="2"/>
        <v>143.73365320276301</v>
      </c>
      <c r="C185" s="123">
        <v>0</v>
      </c>
      <c r="D185" s="123">
        <v>143.73365320276301</v>
      </c>
      <c r="E185" s="123"/>
      <c r="F185" s="123">
        <v>334.31376390693839</v>
      </c>
      <c r="G185" s="128"/>
      <c r="H185" s="128" t="s">
        <v>213</v>
      </c>
      <c r="I185" s="128" t="s">
        <v>180</v>
      </c>
      <c r="J185" s="128" t="s">
        <v>11</v>
      </c>
      <c r="K185" s="128" t="s">
        <v>354</v>
      </c>
      <c r="L185" s="128" t="s">
        <v>354</v>
      </c>
      <c r="M185" s="128" t="s">
        <v>354</v>
      </c>
    </row>
    <row r="186" spans="1:13" x14ac:dyDescent="0.2">
      <c r="A186" s="128" t="s">
        <v>217</v>
      </c>
      <c r="B186" s="123">
        <f t="shared" si="2"/>
        <v>609.43698434925204</v>
      </c>
      <c r="C186" s="123">
        <v>522.20528695267546</v>
      </c>
      <c r="D186" s="123">
        <v>87.231697396576592</v>
      </c>
      <c r="E186" s="123"/>
      <c r="F186" s="123">
        <v>889.5174168736562</v>
      </c>
      <c r="G186" s="128"/>
      <c r="H186" s="128" t="s">
        <v>213</v>
      </c>
      <c r="I186" s="128">
        <v>0</v>
      </c>
      <c r="J186" s="128" t="s">
        <v>354</v>
      </c>
      <c r="K186" s="128" t="s">
        <v>354</v>
      </c>
      <c r="L186" s="128" t="s">
        <v>13</v>
      </c>
      <c r="M186" s="128" t="s">
        <v>354</v>
      </c>
    </row>
    <row r="187" spans="1:13" x14ac:dyDescent="0.2">
      <c r="A187" s="128" t="s">
        <v>218</v>
      </c>
      <c r="B187" s="123">
        <f t="shared" si="2"/>
        <v>87.719971141343748</v>
      </c>
      <c r="C187" s="123">
        <v>0</v>
      </c>
      <c r="D187" s="123">
        <v>87.719971141343748</v>
      </c>
      <c r="E187" s="123"/>
      <c r="F187" s="123">
        <v>151.54444393012091</v>
      </c>
      <c r="G187" s="128"/>
      <c r="H187" s="128" t="s">
        <v>213</v>
      </c>
      <c r="I187" s="128">
        <v>0</v>
      </c>
      <c r="J187" s="128" t="s">
        <v>354</v>
      </c>
      <c r="K187" s="128" t="s">
        <v>354</v>
      </c>
      <c r="L187" s="128" t="s">
        <v>13</v>
      </c>
      <c r="M187" s="128" t="s">
        <v>354</v>
      </c>
    </row>
    <row r="188" spans="1:13" x14ac:dyDescent="0.2">
      <c r="A188" s="128" t="s">
        <v>219</v>
      </c>
      <c r="B188" s="123">
        <f t="shared" si="2"/>
        <v>1194.0914842805607</v>
      </c>
      <c r="C188" s="123">
        <v>930.78900819960199</v>
      </c>
      <c r="D188" s="123">
        <v>263.30247608095874</v>
      </c>
      <c r="E188" s="123"/>
      <c r="F188" s="123">
        <v>2502.7342923287415</v>
      </c>
      <c r="G188" s="128"/>
      <c r="H188" s="128" t="s">
        <v>213</v>
      </c>
      <c r="I188" s="128">
        <v>0</v>
      </c>
      <c r="J188" s="128" t="s">
        <v>11</v>
      </c>
      <c r="K188" s="128" t="s">
        <v>354</v>
      </c>
      <c r="L188" s="128" t="s">
        <v>354</v>
      </c>
      <c r="M188" s="128" t="s">
        <v>354</v>
      </c>
    </row>
    <row r="189" spans="1:13" x14ac:dyDescent="0.2">
      <c r="A189" s="128" t="s">
        <v>220</v>
      </c>
      <c r="B189" s="123">
        <f t="shared" si="2"/>
        <v>5305.4669463942728</v>
      </c>
      <c r="C189" s="123">
        <v>4884.6913394378744</v>
      </c>
      <c r="D189" s="123">
        <v>420.77560695639869</v>
      </c>
      <c r="E189" s="123"/>
      <c r="F189" s="123">
        <v>3113.3483937808192</v>
      </c>
      <c r="G189" s="128"/>
      <c r="H189" s="128" t="s">
        <v>213</v>
      </c>
      <c r="I189" s="128">
        <v>0</v>
      </c>
      <c r="J189" s="128" t="s">
        <v>354</v>
      </c>
      <c r="K189" s="128" t="s">
        <v>354</v>
      </c>
      <c r="L189" s="128" t="s">
        <v>354</v>
      </c>
      <c r="M189" s="128" t="s">
        <v>354</v>
      </c>
    </row>
    <row r="190" spans="1:13" x14ac:dyDescent="0.2">
      <c r="A190" s="128" t="s">
        <v>221</v>
      </c>
      <c r="B190" s="123">
        <f t="shared" si="2"/>
        <v>8663.5587370220255</v>
      </c>
      <c r="C190" s="123">
        <v>8680.3595794899593</v>
      </c>
      <c r="D190" s="123">
        <v>-16.80084246793454</v>
      </c>
      <c r="E190" s="123"/>
      <c r="F190" s="123">
        <v>6612.4281537949455</v>
      </c>
      <c r="G190" s="128"/>
      <c r="H190" s="128" t="s">
        <v>213</v>
      </c>
      <c r="I190" s="128">
        <v>0</v>
      </c>
      <c r="J190" s="128" t="s">
        <v>11</v>
      </c>
      <c r="K190" s="128" t="s">
        <v>354</v>
      </c>
      <c r="L190" s="128" t="s">
        <v>354</v>
      </c>
      <c r="M190" s="128" t="s">
        <v>354</v>
      </c>
    </row>
    <row r="191" spans="1:13" x14ac:dyDescent="0.2">
      <c r="A191" s="128" t="s">
        <v>222</v>
      </c>
      <c r="B191" s="123">
        <f t="shared" si="2"/>
        <v>915.80659644882292</v>
      </c>
      <c r="C191" s="123">
        <v>851.38394816063465</v>
      </c>
      <c r="D191" s="123">
        <v>64.42264828818827</v>
      </c>
      <c r="E191" s="123"/>
      <c r="F191" s="123">
        <v>658.80681962995436</v>
      </c>
      <c r="G191" s="128"/>
      <c r="H191" s="128" t="s">
        <v>213</v>
      </c>
      <c r="I191" s="128" t="s">
        <v>180</v>
      </c>
      <c r="J191" s="128" t="s">
        <v>11</v>
      </c>
      <c r="K191" s="128" t="s">
        <v>354</v>
      </c>
      <c r="L191" s="128" t="s">
        <v>354</v>
      </c>
      <c r="M191" s="128" t="s">
        <v>354</v>
      </c>
    </row>
    <row r="192" spans="1:13" x14ac:dyDescent="0.2">
      <c r="A192" s="128" t="s">
        <v>223</v>
      </c>
      <c r="B192" s="123">
        <f t="shared" si="2"/>
        <v>-1.5318355929173395</v>
      </c>
      <c r="C192" s="123">
        <v>0</v>
      </c>
      <c r="D192" s="123">
        <v>-1.5318355929173395</v>
      </c>
      <c r="E192" s="123"/>
      <c r="F192" s="123">
        <v>107.3655872513628</v>
      </c>
      <c r="G192" s="128"/>
      <c r="H192" s="128" t="s">
        <v>213</v>
      </c>
      <c r="I192" s="128" t="s">
        <v>180</v>
      </c>
      <c r="J192" s="128" t="s">
        <v>11</v>
      </c>
      <c r="K192" s="128" t="s">
        <v>12</v>
      </c>
      <c r="L192" s="128" t="s">
        <v>354</v>
      </c>
      <c r="M192" s="128" t="s">
        <v>354</v>
      </c>
    </row>
    <row r="193" spans="1:13" x14ac:dyDescent="0.2">
      <c r="A193" s="128" t="s">
        <v>224</v>
      </c>
      <c r="B193" s="123">
        <f t="shared" si="2"/>
        <v>1.5974533043459342</v>
      </c>
      <c r="C193" s="123">
        <v>0</v>
      </c>
      <c r="D193" s="123">
        <v>1.5974533043459342</v>
      </c>
      <c r="E193" s="123"/>
      <c r="F193" s="123">
        <v>659.71920189918535</v>
      </c>
      <c r="G193" s="128"/>
      <c r="H193" s="128" t="s">
        <v>213</v>
      </c>
      <c r="I193" s="128" t="s">
        <v>180</v>
      </c>
      <c r="J193" s="128" t="s">
        <v>11</v>
      </c>
      <c r="K193" s="128" t="s">
        <v>354</v>
      </c>
      <c r="L193" s="128" t="s">
        <v>13</v>
      </c>
      <c r="M193" s="128" t="s">
        <v>354</v>
      </c>
    </row>
    <row r="194" spans="1:13" x14ac:dyDescent="0.2">
      <c r="A194" s="128" t="s">
        <v>225</v>
      </c>
      <c r="B194" s="123">
        <f t="shared" si="2"/>
        <v>209.44869180244208</v>
      </c>
      <c r="C194" s="123">
        <v>0</v>
      </c>
      <c r="D194" s="123">
        <v>209.44869180244208</v>
      </c>
      <c r="E194" s="123"/>
      <c r="F194" s="123">
        <v>739.72186394206062</v>
      </c>
      <c r="G194" s="128"/>
      <c r="H194" s="128" t="s">
        <v>213</v>
      </c>
      <c r="I194" s="128" t="s">
        <v>180</v>
      </c>
      <c r="J194" s="128" t="s">
        <v>11</v>
      </c>
      <c r="K194" s="128" t="s">
        <v>12</v>
      </c>
      <c r="L194" s="128" t="s">
        <v>354</v>
      </c>
      <c r="M194" s="128" t="s">
        <v>354</v>
      </c>
    </row>
    <row r="195" spans="1:13" x14ac:dyDescent="0.2">
      <c r="A195" s="128" t="s">
        <v>226</v>
      </c>
      <c r="B195" s="123">
        <f t="shared" si="2"/>
        <v>115.08194615485137</v>
      </c>
      <c r="C195" s="123">
        <v>0</v>
      </c>
      <c r="D195" s="123">
        <v>115.08194615485137</v>
      </c>
      <c r="E195" s="123"/>
      <c r="F195" s="123">
        <v>420.88407388456676</v>
      </c>
      <c r="G195" s="128"/>
      <c r="H195" s="128" t="s">
        <v>213</v>
      </c>
      <c r="I195" s="128">
        <v>0</v>
      </c>
      <c r="J195" s="128" t="s">
        <v>354</v>
      </c>
      <c r="K195" s="128" t="s">
        <v>354</v>
      </c>
      <c r="L195" s="128" t="s">
        <v>13</v>
      </c>
      <c r="M195" s="128" t="s">
        <v>354</v>
      </c>
    </row>
    <row r="196" spans="1:13" x14ac:dyDescent="0.2">
      <c r="A196" s="128" t="s">
        <v>227</v>
      </c>
      <c r="B196" s="123">
        <f t="shared" si="2"/>
        <v>169.66748587580781</v>
      </c>
      <c r="C196" s="123">
        <v>0</v>
      </c>
      <c r="D196" s="123">
        <v>169.66748587580781</v>
      </c>
      <c r="E196" s="123"/>
      <c r="F196" s="123">
        <v>926.52325410863136</v>
      </c>
      <c r="G196" s="128"/>
      <c r="H196" s="128" t="s">
        <v>213</v>
      </c>
      <c r="I196" s="128" t="s">
        <v>180</v>
      </c>
      <c r="J196" s="128" t="s">
        <v>11</v>
      </c>
      <c r="K196" s="128" t="s">
        <v>354</v>
      </c>
      <c r="L196" s="128" t="s">
        <v>13</v>
      </c>
      <c r="M196" s="128" t="s">
        <v>354</v>
      </c>
    </row>
    <row r="197" spans="1:13" x14ac:dyDescent="0.2">
      <c r="A197" s="128" t="s">
        <v>228</v>
      </c>
      <c r="B197" s="123">
        <f t="shared" ref="B197:B219" si="3">D197+C197</f>
        <v>3.3360833255998035</v>
      </c>
      <c r="C197" s="123">
        <v>0</v>
      </c>
      <c r="D197" s="123">
        <v>3.3360833255998035</v>
      </c>
      <c r="E197" s="123"/>
      <c r="F197" s="123">
        <v>161.12747543651648</v>
      </c>
      <c r="G197" s="128"/>
      <c r="H197" s="128" t="s">
        <v>213</v>
      </c>
      <c r="I197" s="128" t="s">
        <v>180</v>
      </c>
      <c r="J197" s="128" t="s">
        <v>11</v>
      </c>
      <c r="K197" s="128" t="s">
        <v>12</v>
      </c>
      <c r="L197" s="128" t="s">
        <v>354</v>
      </c>
      <c r="M197" s="128" t="s">
        <v>354</v>
      </c>
    </row>
    <row r="198" spans="1:13" x14ac:dyDescent="0.2">
      <c r="A198" s="128" t="s">
        <v>229</v>
      </c>
      <c r="B198" s="123">
        <f t="shared" si="3"/>
        <v>1135.3976386522368</v>
      </c>
      <c r="C198" s="123">
        <v>1050.0453234790432</v>
      </c>
      <c r="D198" s="123">
        <v>85.352315173193659</v>
      </c>
      <c r="E198" s="123"/>
      <c r="F198" s="123">
        <v>681.64378313222483</v>
      </c>
      <c r="G198" s="128"/>
      <c r="H198" s="128" t="s">
        <v>213</v>
      </c>
      <c r="I198" s="128" t="s">
        <v>180</v>
      </c>
      <c r="J198" s="128" t="s">
        <v>11</v>
      </c>
      <c r="K198" s="128" t="s">
        <v>354</v>
      </c>
      <c r="L198" s="128" t="s">
        <v>13</v>
      </c>
      <c r="M198" s="128" t="s">
        <v>354</v>
      </c>
    </row>
    <row r="199" spans="1:13" x14ac:dyDescent="0.2">
      <c r="A199" s="128" t="s">
        <v>230</v>
      </c>
      <c r="B199" s="123">
        <f t="shared" si="3"/>
        <v>137.43158625616056</v>
      </c>
      <c r="C199" s="123">
        <v>0</v>
      </c>
      <c r="D199" s="123">
        <v>137.43158625616056</v>
      </c>
      <c r="E199" s="123"/>
      <c r="F199" s="123">
        <v>683.10110121405717</v>
      </c>
      <c r="G199" s="128"/>
      <c r="H199" s="128" t="s">
        <v>213</v>
      </c>
      <c r="I199" s="128" t="s">
        <v>180</v>
      </c>
      <c r="J199" s="128" t="s">
        <v>11</v>
      </c>
      <c r="K199" s="128" t="s">
        <v>354</v>
      </c>
      <c r="L199" s="128" t="s">
        <v>13</v>
      </c>
      <c r="M199" s="128" t="s">
        <v>354</v>
      </c>
    </row>
    <row r="200" spans="1:13" x14ac:dyDescent="0.2">
      <c r="A200" s="128" t="s">
        <v>231</v>
      </c>
      <c r="B200" s="123">
        <f t="shared" si="3"/>
        <v>449.16893539335712</v>
      </c>
      <c r="C200" s="123">
        <v>435.04754661122684</v>
      </c>
      <c r="D200" s="123">
        <v>14.121388782130268</v>
      </c>
      <c r="E200" s="123"/>
      <c r="F200" s="123">
        <v>545.39994238424981</v>
      </c>
      <c r="G200" s="128"/>
      <c r="H200" s="128" t="s">
        <v>213</v>
      </c>
      <c r="I200" s="128" t="s">
        <v>180</v>
      </c>
      <c r="J200" s="128" t="s">
        <v>11</v>
      </c>
      <c r="K200" s="128" t="s">
        <v>354</v>
      </c>
      <c r="L200" s="128" t="s">
        <v>354</v>
      </c>
      <c r="M200" s="128" t="s">
        <v>354</v>
      </c>
    </row>
    <row r="201" spans="1:13" x14ac:dyDescent="0.2">
      <c r="A201" s="128" t="s">
        <v>232</v>
      </c>
      <c r="B201" s="123">
        <f t="shared" si="3"/>
        <v>1388.4911764439805</v>
      </c>
      <c r="C201" s="123">
        <v>1377.4510288835056</v>
      </c>
      <c r="D201" s="123">
        <v>11.040147560474921</v>
      </c>
      <c r="E201" s="123"/>
      <c r="F201" s="123">
        <v>1983.9105324471318</v>
      </c>
      <c r="G201" s="128"/>
      <c r="H201" s="128" t="s">
        <v>213</v>
      </c>
      <c r="I201" s="128">
        <v>0</v>
      </c>
      <c r="J201" s="128" t="s">
        <v>11</v>
      </c>
      <c r="K201" s="128" t="s">
        <v>354</v>
      </c>
      <c r="L201" s="128" t="s">
        <v>13</v>
      </c>
      <c r="M201" s="128" t="s">
        <v>354</v>
      </c>
    </row>
    <row r="202" spans="1:13" x14ac:dyDescent="0.2">
      <c r="A202" s="128" t="s">
        <v>233</v>
      </c>
      <c r="B202" s="123">
        <f t="shared" si="3"/>
        <v>737.82601176971968</v>
      </c>
      <c r="C202" s="123">
        <v>0</v>
      </c>
      <c r="D202" s="123">
        <v>737.82601176971968</v>
      </c>
      <c r="E202" s="123"/>
      <c r="F202" s="123">
        <v>3276.3535975507757</v>
      </c>
      <c r="G202" s="128"/>
      <c r="H202" s="128" t="s">
        <v>213</v>
      </c>
      <c r="I202" s="128" t="s">
        <v>180</v>
      </c>
      <c r="J202" s="128" t="s">
        <v>11</v>
      </c>
      <c r="K202" s="128" t="s">
        <v>354</v>
      </c>
      <c r="L202" s="128" t="s">
        <v>354</v>
      </c>
      <c r="M202" s="128" t="s">
        <v>354</v>
      </c>
    </row>
    <row r="203" spans="1:13" x14ac:dyDescent="0.2">
      <c r="A203" s="128" t="s">
        <v>234</v>
      </c>
      <c r="B203" s="123">
        <f t="shared" si="3"/>
        <v>2552.5035250163896</v>
      </c>
      <c r="C203" s="123">
        <v>2298.8537887678717</v>
      </c>
      <c r="D203" s="123">
        <v>253.64973624851785</v>
      </c>
      <c r="E203" s="123"/>
      <c r="F203" s="123">
        <v>2216.651908378903</v>
      </c>
      <c r="G203" s="128"/>
      <c r="H203" s="128" t="s">
        <v>213</v>
      </c>
      <c r="I203" s="128" t="s">
        <v>180</v>
      </c>
      <c r="J203" s="128" t="s">
        <v>11</v>
      </c>
      <c r="K203" s="128" t="s">
        <v>354</v>
      </c>
      <c r="L203" s="128" t="s">
        <v>13</v>
      </c>
      <c r="M203" s="128" t="s">
        <v>354</v>
      </c>
    </row>
    <row r="204" spans="1:13" x14ac:dyDescent="0.2">
      <c r="A204" s="128" t="s">
        <v>336</v>
      </c>
      <c r="B204" s="123">
        <f t="shared" si="3"/>
        <v>4.8555734490894737</v>
      </c>
      <c r="C204" s="123">
        <v>0</v>
      </c>
      <c r="D204" s="123">
        <v>4.8555734490894737</v>
      </c>
      <c r="E204" s="123"/>
      <c r="F204" s="123">
        <v>186.53721267526183</v>
      </c>
      <c r="G204" s="128"/>
      <c r="H204" s="128" t="s">
        <v>213</v>
      </c>
      <c r="I204" s="128" t="s">
        <v>180</v>
      </c>
      <c r="J204" s="128" t="s">
        <v>11</v>
      </c>
      <c r="K204" s="128" t="s">
        <v>354</v>
      </c>
      <c r="L204" s="128" t="s">
        <v>354</v>
      </c>
      <c r="M204" s="128" t="s">
        <v>354</v>
      </c>
    </row>
    <row r="205" spans="1:13" x14ac:dyDescent="0.2">
      <c r="A205" s="128" t="s">
        <v>334</v>
      </c>
      <c r="B205" s="123">
        <f t="shared" si="3"/>
        <v>14.712997307635373</v>
      </c>
      <c r="C205" s="123">
        <v>0</v>
      </c>
      <c r="D205" s="123">
        <v>14.712997307635373</v>
      </c>
      <c r="E205" s="123"/>
      <c r="F205" s="123">
        <v>139.40759366493404</v>
      </c>
      <c r="G205" s="128"/>
      <c r="H205" s="128" t="s">
        <v>213</v>
      </c>
      <c r="I205" s="128" t="s">
        <v>180</v>
      </c>
      <c r="J205" s="128" t="s">
        <v>11</v>
      </c>
      <c r="K205" s="128" t="s">
        <v>354</v>
      </c>
      <c r="L205" s="128" t="s">
        <v>13</v>
      </c>
      <c r="M205" s="128" t="s">
        <v>354</v>
      </c>
    </row>
    <row r="206" spans="1:13" x14ac:dyDescent="0.2">
      <c r="A206" s="128" t="s">
        <v>235</v>
      </c>
      <c r="B206" s="123">
        <f t="shared" si="3"/>
        <v>999.77989968522218</v>
      </c>
      <c r="C206" s="123">
        <v>962.44642199517955</v>
      </c>
      <c r="D206" s="123">
        <v>37.333477690042592</v>
      </c>
      <c r="E206" s="123"/>
      <c r="F206" s="123">
        <v>3204.4589696033031</v>
      </c>
      <c r="G206" s="128"/>
      <c r="H206" s="128" t="s">
        <v>213</v>
      </c>
      <c r="I206" s="128" t="s">
        <v>180</v>
      </c>
      <c r="J206" s="128" t="s">
        <v>11</v>
      </c>
      <c r="K206" s="128" t="s">
        <v>354</v>
      </c>
      <c r="L206" s="128" t="s">
        <v>13</v>
      </c>
      <c r="M206" s="128" t="s">
        <v>354</v>
      </c>
    </row>
    <row r="207" spans="1:13" x14ac:dyDescent="0.2">
      <c r="A207" s="128" t="s">
        <v>236</v>
      </c>
      <c r="B207" s="123">
        <f t="shared" si="3"/>
        <v>386.87824535229049</v>
      </c>
      <c r="C207" s="123">
        <v>0</v>
      </c>
      <c r="D207" s="123">
        <v>386.87824535229049</v>
      </c>
      <c r="E207" s="123"/>
      <c r="F207" s="123">
        <v>1924.2174611500604</v>
      </c>
      <c r="G207" s="128"/>
      <c r="H207" s="128" t="s">
        <v>213</v>
      </c>
      <c r="I207" s="128" t="s">
        <v>180</v>
      </c>
      <c r="J207" s="128" t="s">
        <v>11</v>
      </c>
      <c r="K207" s="128" t="s">
        <v>354</v>
      </c>
      <c r="L207" s="128" t="s">
        <v>354</v>
      </c>
      <c r="M207" s="128" t="s">
        <v>354</v>
      </c>
    </row>
    <row r="208" spans="1:13" x14ac:dyDescent="0.2">
      <c r="A208" s="128" t="s">
        <v>237</v>
      </c>
      <c r="B208" s="123">
        <f t="shared" si="3"/>
        <v>314.12214536956958</v>
      </c>
      <c r="C208" s="123">
        <v>246.33404126016418</v>
      </c>
      <c r="D208" s="123">
        <v>67.788104109405396</v>
      </c>
      <c r="E208" s="123"/>
      <c r="F208" s="123">
        <v>337.59243015004898</v>
      </c>
      <c r="G208" s="128"/>
      <c r="H208" s="128" t="s">
        <v>213</v>
      </c>
      <c r="I208" s="128" t="s">
        <v>180</v>
      </c>
      <c r="J208" s="128" t="s">
        <v>11</v>
      </c>
      <c r="K208" s="128" t="s">
        <v>354</v>
      </c>
      <c r="L208" s="128" t="s">
        <v>354</v>
      </c>
      <c r="M208" s="128" t="s">
        <v>354</v>
      </c>
    </row>
    <row r="209" spans="1:13" x14ac:dyDescent="0.2">
      <c r="A209" s="128" t="s">
        <v>238</v>
      </c>
      <c r="B209" s="123">
        <f t="shared" si="3"/>
        <v>4.4705580218193797</v>
      </c>
      <c r="C209" s="123">
        <v>0</v>
      </c>
      <c r="D209" s="123">
        <v>4.4705580218193797</v>
      </c>
      <c r="E209" s="123"/>
      <c r="F209" s="123">
        <v>50.551723939516222</v>
      </c>
      <c r="G209" s="128"/>
      <c r="H209" s="128" t="s">
        <v>213</v>
      </c>
      <c r="I209" s="128" t="s">
        <v>180</v>
      </c>
      <c r="J209" s="128" t="s">
        <v>11</v>
      </c>
      <c r="K209" s="128" t="s">
        <v>354</v>
      </c>
      <c r="L209" s="128" t="s">
        <v>354</v>
      </c>
      <c r="M209" s="128" t="s">
        <v>354</v>
      </c>
    </row>
    <row r="210" spans="1:13" x14ac:dyDescent="0.2">
      <c r="A210" s="128" t="s">
        <v>239</v>
      </c>
      <c r="B210" s="123">
        <f t="shared" si="3"/>
        <v>-67.280024452113011</v>
      </c>
      <c r="C210" s="123">
        <v>0</v>
      </c>
      <c r="D210" s="123">
        <v>-67.280024452113011</v>
      </c>
      <c r="E210" s="123"/>
      <c r="F210" s="123">
        <v>69.120430372746227</v>
      </c>
      <c r="G210" s="128"/>
      <c r="H210" s="128" t="s">
        <v>213</v>
      </c>
      <c r="I210" s="128" t="s">
        <v>180</v>
      </c>
      <c r="J210" s="128" t="s">
        <v>11</v>
      </c>
      <c r="K210" s="128" t="s">
        <v>354</v>
      </c>
      <c r="L210" s="128" t="s">
        <v>354</v>
      </c>
      <c r="M210" s="128" t="s">
        <v>354</v>
      </c>
    </row>
    <row r="211" spans="1:13" x14ac:dyDescent="0.2">
      <c r="A211" s="128" t="s">
        <v>240</v>
      </c>
      <c r="B211" s="123">
        <f t="shared" si="3"/>
        <v>43.458419058547605</v>
      </c>
      <c r="C211" s="123">
        <v>0</v>
      </c>
      <c r="D211" s="123">
        <v>43.458419058547605</v>
      </c>
      <c r="E211" s="123"/>
      <c r="F211" s="123">
        <v>763.03214998414046</v>
      </c>
      <c r="G211" s="128"/>
      <c r="H211" s="128" t="s">
        <v>213</v>
      </c>
      <c r="I211" s="128" t="s">
        <v>180</v>
      </c>
      <c r="J211" s="128" t="s">
        <v>11</v>
      </c>
      <c r="K211" s="128" t="s">
        <v>354</v>
      </c>
      <c r="L211" s="128" t="s">
        <v>354</v>
      </c>
      <c r="M211" s="128" t="s">
        <v>354</v>
      </c>
    </row>
    <row r="212" spans="1:13" x14ac:dyDescent="0.2">
      <c r="A212" s="128" t="s">
        <v>241</v>
      </c>
      <c r="B212" s="123">
        <f t="shared" si="3"/>
        <v>3031.0537242384535</v>
      </c>
      <c r="C212" s="123">
        <v>2006.0448174489914</v>
      </c>
      <c r="D212" s="123">
        <v>1025.0089067894619</v>
      </c>
      <c r="E212" s="123"/>
      <c r="F212" s="123">
        <v>0</v>
      </c>
      <c r="G212" s="128"/>
      <c r="H212" s="128" t="s">
        <v>213</v>
      </c>
      <c r="I212" s="128" t="s">
        <v>180</v>
      </c>
      <c r="J212" s="128" t="s">
        <v>11</v>
      </c>
      <c r="K212" s="128" t="s">
        <v>354</v>
      </c>
      <c r="L212" s="128" t="s">
        <v>13</v>
      </c>
      <c r="M212" s="128" t="s">
        <v>354</v>
      </c>
    </row>
    <row r="213" spans="1:13" x14ac:dyDescent="0.2">
      <c r="A213" s="128" t="s">
        <v>242</v>
      </c>
      <c r="B213" s="123">
        <f t="shared" si="3"/>
        <v>118.54159635286014</v>
      </c>
      <c r="C213" s="123">
        <v>0</v>
      </c>
      <c r="D213" s="123">
        <v>118.54159635286014</v>
      </c>
      <c r="E213" s="123"/>
      <c r="F213" s="123">
        <v>120.5900086547105</v>
      </c>
      <c r="G213" s="128"/>
      <c r="H213" s="128" t="s">
        <v>213</v>
      </c>
      <c r="I213" s="128" t="s">
        <v>180</v>
      </c>
      <c r="J213" s="128" t="s">
        <v>11</v>
      </c>
      <c r="K213" s="128" t="s">
        <v>354</v>
      </c>
      <c r="L213" s="128" t="s">
        <v>13</v>
      </c>
      <c r="M213" s="128" t="s">
        <v>354</v>
      </c>
    </row>
    <row r="214" spans="1:13" x14ac:dyDescent="0.2">
      <c r="A214" s="128" t="s">
        <v>243</v>
      </c>
      <c r="B214" s="123">
        <f t="shared" si="3"/>
        <v>515.15198632370846</v>
      </c>
      <c r="C214" s="123">
        <v>0</v>
      </c>
      <c r="D214" s="123">
        <v>515.15198632370846</v>
      </c>
      <c r="E214" s="123"/>
      <c r="F214" s="123">
        <v>470.56658287328383</v>
      </c>
      <c r="G214" s="128"/>
      <c r="H214" s="128" t="s">
        <v>213</v>
      </c>
      <c r="I214" s="128" t="s">
        <v>180</v>
      </c>
      <c r="J214" s="128" t="s">
        <v>11</v>
      </c>
      <c r="K214" s="128" t="s">
        <v>354</v>
      </c>
      <c r="L214" s="128" t="s">
        <v>13</v>
      </c>
      <c r="M214" s="128" t="s">
        <v>354</v>
      </c>
    </row>
    <row r="215" spans="1:13" x14ac:dyDescent="0.2">
      <c r="A215" s="128" t="s">
        <v>244</v>
      </c>
      <c r="B215" s="123">
        <f t="shared" si="3"/>
        <v>194.31269555373572</v>
      </c>
      <c r="C215" s="123">
        <v>182.19127610599381</v>
      </c>
      <c r="D215" s="123">
        <v>12.121419447741911</v>
      </c>
      <c r="E215" s="123"/>
      <c r="F215" s="123">
        <v>349.48215139597153</v>
      </c>
      <c r="G215" s="128"/>
      <c r="H215" s="128" t="s">
        <v>213</v>
      </c>
      <c r="I215" s="128" t="s">
        <v>180</v>
      </c>
      <c r="J215" s="128" t="s">
        <v>11</v>
      </c>
      <c r="K215" s="128" t="s">
        <v>354</v>
      </c>
      <c r="L215" s="128" t="s">
        <v>354</v>
      </c>
      <c r="M215" s="128" t="s">
        <v>354</v>
      </c>
    </row>
    <row r="216" spans="1:13" x14ac:dyDescent="0.2">
      <c r="A216" s="128" t="s">
        <v>245</v>
      </c>
      <c r="B216" s="123">
        <f t="shared" si="3"/>
        <v>13.677687823421582</v>
      </c>
      <c r="C216" s="123">
        <v>0</v>
      </c>
      <c r="D216" s="123">
        <v>13.677687823421582</v>
      </c>
      <c r="E216" s="123"/>
      <c r="F216" s="123">
        <v>180.96743485031666</v>
      </c>
      <c r="G216" s="128"/>
      <c r="H216" s="128" t="s">
        <v>213</v>
      </c>
      <c r="I216" s="128" t="s">
        <v>180</v>
      </c>
      <c r="J216" s="128" t="s">
        <v>11</v>
      </c>
      <c r="K216" s="128" t="s">
        <v>354</v>
      </c>
      <c r="L216" s="128" t="s">
        <v>13</v>
      </c>
      <c r="M216" s="128" t="s">
        <v>354</v>
      </c>
    </row>
    <row r="217" spans="1:13" x14ac:dyDescent="0.2">
      <c r="A217" s="128" t="s">
        <v>246</v>
      </c>
      <c r="B217" s="123">
        <f t="shared" si="3"/>
        <v>12.041754047134525</v>
      </c>
      <c r="C217" s="123">
        <v>0</v>
      </c>
      <c r="D217" s="123">
        <v>12.041754047134525</v>
      </c>
      <c r="E217" s="123"/>
      <c r="F217" s="123">
        <v>814.41463270050292</v>
      </c>
      <c r="G217" s="128"/>
      <c r="H217" s="128" t="s">
        <v>213</v>
      </c>
      <c r="I217" s="128" t="s">
        <v>180</v>
      </c>
      <c r="J217" s="128" t="s">
        <v>11</v>
      </c>
      <c r="K217" s="128" t="s">
        <v>354</v>
      </c>
      <c r="L217" s="128" t="s">
        <v>354</v>
      </c>
      <c r="M217" s="128" t="s">
        <v>354</v>
      </c>
    </row>
    <row r="218" spans="1:13" x14ac:dyDescent="0.2">
      <c r="A218" s="128"/>
      <c r="B218" s="128"/>
      <c r="C218" s="128"/>
      <c r="D218" s="128"/>
      <c r="E218" s="128"/>
      <c r="F218" s="128"/>
      <c r="G218" s="128"/>
      <c r="H218" s="128"/>
      <c r="I218" s="128"/>
      <c r="J218" s="128"/>
      <c r="K218" s="128"/>
      <c r="L218" s="128"/>
      <c r="M218" s="128"/>
    </row>
    <row r="219" spans="1:13" x14ac:dyDescent="0.2">
      <c r="A219" s="128" t="s">
        <v>247</v>
      </c>
      <c r="B219" s="123">
        <f t="shared" si="3"/>
        <v>7788573.7107355567</v>
      </c>
      <c r="C219" s="123">
        <v>7788573.7107355567</v>
      </c>
      <c r="D219" s="123">
        <v>0</v>
      </c>
      <c r="E219" s="123"/>
      <c r="F219" s="123">
        <v>0</v>
      </c>
      <c r="G219" s="128"/>
      <c r="H219" s="128" t="s">
        <v>213</v>
      </c>
      <c r="I219" s="128" t="s">
        <v>180</v>
      </c>
      <c r="J219" s="128" t="s">
        <v>11</v>
      </c>
      <c r="K219" s="128" t="s">
        <v>354</v>
      </c>
      <c r="L219" s="128" t="s">
        <v>354</v>
      </c>
      <c r="M219" s="128"/>
    </row>
    <row r="220" spans="1:13" x14ac:dyDescent="0.2">
      <c r="A220" s="128"/>
      <c r="B220" s="123"/>
      <c r="C220" s="128"/>
      <c r="D220" s="128"/>
      <c r="E220" s="128"/>
      <c r="F220" s="128"/>
      <c r="G220" s="128"/>
      <c r="H220" s="128"/>
      <c r="I220" s="128"/>
      <c r="J220" s="128"/>
      <c r="K220" s="128"/>
      <c r="L220" s="128"/>
      <c r="M220" s="128"/>
    </row>
    <row r="221" spans="1:13" x14ac:dyDescent="0.2">
      <c r="A221" s="128" t="s">
        <v>213</v>
      </c>
      <c r="B221" s="123">
        <f t="shared" ref="B221" si="4">D221+C221</f>
        <v>46493.882255605618</v>
      </c>
      <c r="C221" s="123">
        <v>41686.432198115974</v>
      </c>
      <c r="D221" s="123">
        <v>4807.4500574896456</v>
      </c>
      <c r="E221" s="123"/>
      <c r="F221" s="123">
        <v>40522.886725490214</v>
      </c>
      <c r="G221" s="128"/>
      <c r="H221" s="128"/>
      <c r="I221" s="128"/>
      <c r="J221" s="128"/>
      <c r="K221" s="128"/>
      <c r="L221" s="128"/>
      <c r="M221" s="128"/>
    </row>
    <row r="222" spans="1:13" x14ac:dyDescent="0.2">
      <c r="A222" s="128" t="s">
        <v>248</v>
      </c>
      <c r="B222" s="123">
        <f>B223+B224</f>
        <v>1814107.0941064677</v>
      </c>
      <c r="C222" s="123">
        <f t="shared" ref="C222:G222" si="5">C223+C224</f>
        <v>1762201.626340115</v>
      </c>
      <c r="D222" s="123">
        <f t="shared" si="5"/>
        <v>51905.46776635274</v>
      </c>
      <c r="E222" s="123">
        <f t="shared" si="5"/>
        <v>0</v>
      </c>
      <c r="F222" s="123">
        <f t="shared" si="5"/>
        <v>3223739.3376254779</v>
      </c>
      <c r="G222" s="123">
        <f t="shared" si="5"/>
        <v>0</v>
      </c>
      <c r="H222" s="128"/>
      <c r="I222" s="128"/>
      <c r="J222" s="128"/>
      <c r="K222" s="128"/>
      <c r="L222" s="128"/>
      <c r="M222" s="128"/>
    </row>
    <row r="223" spans="1:13" x14ac:dyDescent="0.2">
      <c r="A223" s="145" t="s">
        <v>163</v>
      </c>
      <c r="B223" s="123">
        <f t="shared" ref="B223:B224" si="6">D223+C223</f>
        <v>368806.88081963971</v>
      </c>
      <c r="C223" s="123">
        <v>349644.22064664232</v>
      </c>
      <c r="D223" s="123">
        <v>19162.660172997385</v>
      </c>
      <c r="E223" s="123"/>
      <c r="F223" s="123">
        <v>410563.66483348416</v>
      </c>
      <c r="G223" s="128"/>
      <c r="H223" s="128"/>
      <c r="I223" s="128"/>
      <c r="J223" s="128"/>
      <c r="K223" s="128"/>
      <c r="L223" s="128"/>
      <c r="M223" s="128"/>
    </row>
    <row r="224" spans="1:13" x14ac:dyDescent="0.2">
      <c r="A224" s="145" t="s">
        <v>343</v>
      </c>
      <c r="B224" s="123">
        <f t="shared" si="6"/>
        <v>1445300.213286828</v>
      </c>
      <c r="C224" s="123">
        <v>1412557.4056934726</v>
      </c>
      <c r="D224" s="123">
        <v>32742.807593355352</v>
      </c>
      <c r="E224" s="123"/>
      <c r="F224" s="123">
        <v>2813175.6727919937</v>
      </c>
      <c r="G224" s="128"/>
      <c r="H224" s="128"/>
      <c r="I224" s="128"/>
      <c r="J224" s="128"/>
      <c r="K224" s="128"/>
      <c r="L224" s="128"/>
      <c r="M224" s="128"/>
    </row>
    <row r="225" spans="1:13" x14ac:dyDescent="0.2">
      <c r="A225" s="128" t="s">
        <v>250</v>
      </c>
      <c r="B225" s="123">
        <f>B221+B222</f>
        <v>1860600.9763620733</v>
      </c>
      <c r="C225" s="123">
        <f t="shared" ref="C225:G225" si="7">C221+C222</f>
        <v>1803888.0585382311</v>
      </c>
      <c r="D225" s="123">
        <f t="shared" si="7"/>
        <v>56712.917823842385</v>
      </c>
      <c r="E225" s="123">
        <f t="shared" si="7"/>
        <v>0</v>
      </c>
      <c r="F225" s="123">
        <f t="shared" si="7"/>
        <v>3264262.2243509684</v>
      </c>
      <c r="G225" s="123">
        <f t="shared" si="7"/>
        <v>0</v>
      </c>
      <c r="H225" s="128"/>
      <c r="I225" s="128"/>
      <c r="J225" s="128"/>
      <c r="K225" s="128"/>
      <c r="L225" s="128"/>
      <c r="M225" s="128"/>
    </row>
    <row r="226" spans="1:13" x14ac:dyDescent="0.2">
      <c r="A226" s="128" t="s">
        <v>251</v>
      </c>
      <c r="B226" s="123">
        <f>Pivot!Q4</f>
        <v>138533.57452850134</v>
      </c>
      <c r="C226" s="128"/>
      <c r="D226" s="128"/>
      <c r="E226" s="128"/>
      <c r="F226" s="128"/>
      <c r="G226" s="128"/>
      <c r="H226" s="128"/>
      <c r="I226" s="128"/>
      <c r="J226" s="128"/>
      <c r="K226" s="128"/>
      <c r="L226" s="128"/>
      <c r="M226" s="128"/>
    </row>
    <row r="227" spans="1:13" x14ac:dyDescent="0.2">
      <c r="A227" s="128" t="s">
        <v>252</v>
      </c>
      <c r="B227" s="123">
        <f>Pivot!Q5</f>
        <v>371720.84456206561</v>
      </c>
      <c r="C227" s="128"/>
      <c r="D227" s="128"/>
      <c r="E227" s="128"/>
      <c r="F227" s="128"/>
      <c r="G227" s="128"/>
      <c r="H227" s="128"/>
      <c r="I227" s="128"/>
      <c r="J227" s="128"/>
      <c r="K227" s="128"/>
      <c r="L227" s="128"/>
      <c r="M227" s="128"/>
    </row>
    <row r="228" spans="1:13" x14ac:dyDescent="0.2">
      <c r="A228" s="128" t="s">
        <v>253</v>
      </c>
      <c r="B228" s="123">
        <f>Pivot!Q6</f>
        <v>298174.32773093064</v>
      </c>
      <c r="C228" s="128"/>
      <c r="D228" s="128"/>
      <c r="E228" s="128"/>
      <c r="F228" s="128"/>
      <c r="G228" s="128"/>
      <c r="H228" s="128"/>
      <c r="I228" s="128"/>
      <c r="J228" s="128"/>
      <c r="K228" s="128"/>
      <c r="L228" s="128"/>
      <c r="M228" s="128"/>
    </row>
    <row r="229" spans="1:13" x14ac:dyDescent="0.2">
      <c r="A229" s="128" t="s">
        <v>254</v>
      </c>
      <c r="B229" s="123">
        <f>Pivot!Q7</f>
        <v>98379.848262062384</v>
      </c>
      <c r="C229" s="128"/>
      <c r="D229" s="128"/>
      <c r="E229" s="128"/>
      <c r="F229" s="128"/>
      <c r="G229" s="128"/>
      <c r="H229" s="128"/>
      <c r="I229" s="128"/>
      <c r="J229" s="128"/>
      <c r="K229" s="128"/>
      <c r="L229" s="128"/>
      <c r="M229" s="128"/>
    </row>
    <row r="230" spans="1:13" x14ac:dyDescent="0.2">
      <c r="A230" s="128" t="s">
        <v>255</v>
      </c>
      <c r="B230" s="123">
        <f>Pivot!Q8</f>
        <v>173654.39007101418</v>
      </c>
      <c r="C230" s="128"/>
      <c r="D230" s="128"/>
      <c r="E230" s="128"/>
      <c r="F230" s="128"/>
      <c r="G230" s="128"/>
      <c r="H230" s="128"/>
      <c r="I230" s="128"/>
      <c r="J230" s="128"/>
      <c r="K230" s="128"/>
      <c r="L230" s="128"/>
      <c r="M230" s="128"/>
    </row>
    <row r="231" spans="1:13" x14ac:dyDescent="0.2">
      <c r="A231" s="128" t="s">
        <v>256</v>
      </c>
      <c r="B231" s="123">
        <f>Pivot!Q9</f>
        <v>109748.01718478897</v>
      </c>
      <c r="C231" s="128"/>
      <c r="D231" s="128"/>
      <c r="E231" s="128"/>
      <c r="F231" s="128"/>
      <c r="G231" s="128"/>
      <c r="H231" s="128"/>
      <c r="I231" s="128"/>
      <c r="J231" s="128"/>
      <c r="K231" s="128"/>
      <c r="L231" s="128"/>
      <c r="M231" s="128"/>
    </row>
    <row r="232" spans="1:13" x14ac:dyDescent="0.2">
      <c r="A232" s="128" t="s">
        <v>257</v>
      </c>
      <c r="B232" s="123">
        <f t="shared" ref="B232" si="8">D232+C232</f>
        <v>5802322.1065230826</v>
      </c>
      <c r="C232" s="123">
        <v>5802322.1065230826</v>
      </c>
      <c r="D232" s="123">
        <v>0</v>
      </c>
      <c r="E232" s="123"/>
      <c r="F232" s="123">
        <v>0</v>
      </c>
      <c r="G232" s="128"/>
      <c r="H232" s="128"/>
      <c r="I232" s="128"/>
      <c r="J232" s="128"/>
      <c r="K232" s="128"/>
      <c r="L232" s="128"/>
      <c r="M232" s="128"/>
    </row>
    <row r="233" spans="1:13" hidden="1" x14ac:dyDescent="0.2">
      <c r="A233" s="128" t="s">
        <v>258</v>
      </c>
      <c r="B233" s="123"/>
      <c r="C233" s="128"/>
      <c r="D233" s="128"/>
      <c r="E233" s="128"/>
      <c r="F233" s="128"/>
      <c r="G233" s="128"/>
      <c r="H233" s="128"/>
      <c r="I233" s="128"/>
      <c r="J233" s="128"/>
      <c r="K233" s="128"/>
      <c r="L233" s="128"/>
      <c r="M233" s="128"/>
    </row>
    <row r="234" spans="1:13" x14ac:dyDescent="0.2">
      <c r="A234" s="128" t="s">
        <v>12</v>
      </c>
      <c r="B234" s="132">
        <f>Pivot!H3</f>
        <v>30332.772783573109</v>
      </c>
      <c r="C234" s="128"/>
      <c r="D234" s="128"/>
      <c r="E234" s="128"/>
      <c r="F234" s="128"/>
      <c r="G234" s="128"/>
      <c r="H234" s="128"/>
      <c r="I234" s="128"/>
      <c r="J234" s="128"/>
      <c r="K234" s="128"/>
      <c r="L234" s="128"/>
      <c r="M234" s="128"/>
    </row>
    <row r="235" spans="1:13" x14ac:dyDescent="0.2">
      <c r="A235" s="128" t="s">
        <v>353</v>
      </c>
      <c r="B235" s="132">
        <f>Pivot!N3</f>
        <v>4892909.9292867007</v>
      </c>
      <c r="C235" s="128"/>
      <c r="D235" s="128"/>
      <c r="E235" s="128"/>
      <c r="F235" s="128"/>
      <c r="G235" s="128"/>
      <c r="H235" s="128"/>
      <c r="I235" s="128"/>
      <c r="J235" s="128"/>
      <c r="K235" s="128"/>
      <c r="L235" s="128"/>
      <c r="M235" s="128"/>
    </row>
    <row r="236" spans="1:13" x14ac:dyDescent="0.2">
      <c r="A236" s="128" t="s">
        <v>11</v>
      </c>
      <c r="B236" s="132">
        <f>Pivot!E3</f>
        <v>26216.248202251481</v>
      </c>
      <c r="C236" s="128"/>
      <c r="D236" s="128"/>
      <c r="E236" s="128"/>
      <c r="F236" s="128"/>
      <c r="G236" s="128"/>
      <c r="H236" s="128"/>
      <c r="I236" s="128"/>
      <c r="J236" s="128"/>
      <c r="K236" s="128"/>
      <c r="L236" s="128"/>
      <c r="M236" s="128"/>
    </row>
    <row r="237" spans="1:13" x14ac:dyDescent="0.2">
      <c r="A237" s="128" t="s">
        <v>180</v>
      </c>
      <c r="B237" s="132">
        <f>Pivot!T3</f>
        <v>20456.616149106801</v>
      </c>
      <c r="C237" s="128"/>
      <c r="D237" s="128"/>
      <c r="E237" s="128"/>
      <c r="F237" s="128"/>
      <c r="G237" s="128"/>
      <c r="H237" s="128"/>
      <c r="I237" s="128"/>
      <c r="J237" s="128"/>
      <c r="K237" s="128"/>
      <c r="L237" s="128"/>
      <c r="M237" s="128"/>
    </row>
    <row r="238" spans="1:13" x14ac:dyDescent="0.2">
      <c r="A238" s="128" t="s">
        <v>366</v>
      </c>
      <c r="B238" s="132">
        <f>Pivot!W3</f>
        <v>7684.8553274725491</v>
      </c>
      <c r="C238" s="128"/>
      <c r="D238" s="128"/>
      <c r="E238" s="128"/>
      <c r="F238" s="128"/>
      <c r="G238" s="128"/>
      <c r="H238" s="128"/>
      <c r="I238" s="128"/>
      <c r="J238" s="128"/>
      <c r="K238" s="128"/>
      <c r="L238" s="128"/>
      <c r="M238" s="128"/>
    </row>
  </sheetData>
  <mergeCells count="1">
    <mergeCell ref="A1:M1"/>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F0"/>
  </sheetPr>
  <dimension ref="A1:AB239"/>
  <sheetViews>
    <sheetView tabSelected="1" workbookViewId="0">
      <pane xSplit="1" ySplit="4" topLeftCell="B57" activePane="bottomRight" state="frozen"/>
      <selection pane="topRight" activeCell="B1" sqref="B1"/>
      <selection pane="bottomLeft" activeCell="A5" sqref="A5"/>
      <selection pane="bottomRight" activeCell="I158" sqref="I158"/>
    </sheetView>
  </sheetViews>
  <sheetFormatPr defaultColWidth="8.85546875" defaultRowHeight="12.75" x14ac:dyDescent="0.2"/>
  <cols>
    <col min="1" max="1" width="27.42578125" bestFit="1" customWidth="1"/>
    <col min="2" max="2" width="12" style="109" customWidth="1"/>
    <col min="3" max="3" width="12" customWidth="1"/>
    <col min="4" max="6" width="17.28515625" customWidth="1"/>
    <col min="7" max="7" width="18.42578125" customWidth="1"/>
    <col min="8" max="8" width="2.28515625" customWidth="1"/>
    <col min="9" max="9" width="12" style="108" customWidth="1"/>
    <col min="10" max="10" width="12" customWidth="1"/>
    <col min="11" max="11" width="17.28515625" customWidth="1"/>
    <col min="12" max="13" width="17.28515625" style="108" customWidth="1"/>
    <col min="14" max="14" width="18.42578125" customWidth="1"/>
    <col min="15" max="15" width="2.7109375" customWidth="1"/>
    <col min="16" max="16" width="9.140625" bestFit="1" customWidth="1"/>
    <col min="22" max="22" width="0" hidden="1" customWidth="1"/>
  </cols>
  <sheetData>
    <row r="1" spans="1:28" ht="36.950000000000003" customHeight="1" x14ac:dyDescent="0.2">
      <c r="A1" s="151" t="s">
        <v>371</v>
      </c>
      <c r="B1" s="151"/>
      <c r="C1" s="151"/>
      <c r="D1" s="151"/>
      <c r="E1" s="151"/>
      <c r="F1" s="151"/>
      <c r="G1" s="151"/>
      <c r="H1" s="151"/>
      <c r="I1" s="151"/>
      <c r="J1" s="151"/>
      <c r="K1" s="151"/>
      <c r="L1" s="151"/>
      <c r="M1" s="151"/>
      <c r="N1" s="107"/>
    </row>
    <row r="2" spans="1:28" s="119" customFormat="1" x14ac:dyDescent="0.2">
      <c r="A2" s="119">
        <v>1</v>
      </c>
      <c r="B2" s="120">
        <f>A2+1</f>
        <v>2</v>
      </c>
      <c r="C2" s="121">
        <f t="shared" ref="C2:U2" si="0">B2+1</f>
        <v>3</v>
      </c>
      <c r="D2" s="121">
        <f t="shared" si="0"/>
        <v>4</v>
      </c>
      <c r="E2" s="121">
        <f t="shared" si="0"/>
        <v>5</v>
      </c>
      <c r="F2" s="121">
        <f t="shared" si="0"/>
        <v>6</v>
      </c>
      <c r="G2" s="121">
        <f t="shared" si="0"/>
        <v>7</v>
      </c>
      <c r="H2" s="121">
        <f t="shared" si="0"/>
        <v>8</v>
      </c>
      <c r="I2" s="121">
        <f t="shared" si="0"/>
        <v>9</v>
      </c>
      <c r="J2" s="121">
        <f t="shared" si="0"/>
        <v>10</v>
      </c>
      <c r="K2" s="121">
        <f t="shared" si="0"/>
        <v>11</v>
      </c>
      <c r="L2" s="121">
        <f t="shared" si="0"/>
        <v>12</v>
      </c>
      <c r="M2" s="121">
        <f t="shared" si="0"/>
        <v>13</v>
      </c>
      <c r="N2" s="121">
        <f t="shared" si="0"/>
        <v>14</v>
      </c>
      <c r="O2" s="121">
        <f t="shared" si="0"/>
        <v>15</v>
      </c>
      <c r="P2" s="121">
        <f t="shared" si="0"/>
        <v>16</v>
      </c>
      <c r="Q2" s="121">
        <f t="shared" si="0"/>
        <v>17</v>
      </c>
      <c r="R2" s="121">
        <f t="shared" si="0"/>
        <v>18</v>
      </c>
      <c r="S2" s="121">
        <f t="shared" si="0"/>
        <v>19</v>
      </c>
      <c r="T2" s="121">
        <f t="shared" si="0"/>
        <v>20</v>
      </c>
      <c r="U2" s="121">
        <f t="shared" si="0"/>
        <v>21</v>
      </c>
    </row>
    <row r="3" spans="1:28" x14ac:dyDescent="0.2">
      <c r="A3" s="153" t="s">
        <v>299</v>
      </c>
      <c r="B3" s="152" t="s">
        <v>321</v>
      </c>
      <c r="C3" s="152"/>
      <c r="D3" s="152"/>
      <c r="E3" s="152"/>
      <c r="F3" s="152"/>
      <c r="G3" s="152"/>
      <c r="H3" s="155"/>
      <c r="I3" s="152" t="s">
        <v>320</v>
      </c>
      <c r="J3" s="152"/>
      <c r="K3" s="152"/>
      <c r="L3" s="152"/>
      <c r="M3" s="152"/>
      <c r="N3" s="152"/>
      <c r="O3" s="158"/>
      <c r="P3" s="152" t="s">
        <v>351</v>
      </c>
      <c r="Q3" s="152"/>
      <c r="R3" s="152"/>
      <c r="S3" s="152"/>
      <c r="T3" s="152"/>
      <c r="U3" s="152"/>
      <c r="V3" s="128"/>
      <c r="W3" s="129" t="s">
        <v>9</v>
      </c>
      <c r="X3" s="129" t="s">
        <v>10</v>
      </c>
      <c r="Y3" s="130" t="s">
        <v>11</v>
      </c>
      <c r="Z3" s="130" t="s">
        <v>12</v>
      </c>
      <c r="AA3" s="130" t="s">
        <v>13</v>
      </c>
      <c r="AB3" s="130" t="s">
        <v>353</v>
      </c>
    </row>
    <row r="4" spans="1:28" ht="89.25" x14ac:dyDescent="0.2">
      <c r="A4" s="154"/>
      <c r="B4" s="142" t="s">
        <v>311</v>
      </c>
      <c r="C4" s="125" t="s">
        <v>314</v>
      </c>
      <c r="D4" s="126" t="s">
        <v>315</v>
      </c>
      <c r="E4" s="126" t="s">
        <v>316</v>
      </c>
      <c r="F4" s="126" t="s">
        <v>317</v>
      </c>
      <c r="G4" s="127" t="s">
        <v>322</v>
      </c>
      <c r="H4" s="156"/>
      <c r="I4" s="123" t="s">
        <v>311</v>
      </c>
      <c r="J4" s="125" t="s">
        <v>314</v>
      </c>
      <c r="K4" s="126" t="s">
        <v>315</v>
      </c>
      <c r="L4" s="124" t="s">
        <v>316</v>
      </c>
      <c r="M4" s="124" t="s">
        <v>317</v>
      </c>
      <c r="N4" s="127" t="s">
        <v>318</v>
      </c>
      <c r="O4" s="159"/>
      <c r="P4" s="123" t="s">
        <v>311</v>
      </c>
      <c r="Q4" s="125" t="s">
        <v>314</v>
      </c>
      <c r="R4" s="126" t="s">
        <v>315</v>
      </c>
      <c r="S4" s="124" t="s">
        <v>316</v>
      </c>
      <c r="T4" s="124" t="s">
        <v>317</v>
      </c>
      <c r="U4" s="127" t="s">
        <v>318</v>
      </c>
      <c r="V4" s="128"/>
      <c r="W4" s="128" t="s">
        <v>18</v>
      </c>
      <c r="X4" s="128">
        <v>0</v>
      </c>
      <c r="Y4" s="128" t="s">
        <v>354</v>
      </c>
      <c r="Z4" s="128" t="s">
        <v>354</v>
      </c>
      <c r="AA4" s="128" t="s">
        <v>354</v>
      </c>
      <c r="AB4" s="128" t="s">
        <v>354</v>
      </c>
    </row>
    <row r="5" spans="1:28" x14ac:dyDescent="0.2">
      <c r="A5" s="128" t="s">
        <v>16</v>
      </c>
      <c r="B5" s="139">
        <f>SUM(D5:G5)</f>
        <v>3256.3824447853435</v>
      </c>
      <c r="C5" s="123"/>
      <c r="D5" s="123">
        <v>2909.4956597956566</v>
      </c>
      <c r="E5" s="123">
        <v>185.99958494859072</v>
      </c>
      <c r="F5" s="123">
        <v>0</v>
      </c>
      <c r="G5" s="123">
        <v>160.88720004109595</v>
      </c>
      <c r="H5" s="156"/>
      <c r="I5" s="123">
        <f>SUM(K5:N5)</f>
        <v>0</v>
      </c>
      <c r="J5" s="128"/>
      <c r="K5" s="123">
        <v>0</v>
      </c>
      <c r="L5" s="123">
        <v>0</v>
      </c>
      <c r="M5" s="123">
        <v>0</v>
      </c>
      <c r="N5" s="128"/>
      <c r="O5" s="159"/>
      <c r="P5" s="123">
        <f>SUM(R5:U5)</f>
        <v>-3256.3824447853435</v>
      </c>
      <c r="Q5" s="128"/>
      <c r="R5" s="123">
        <f>K5-D5</f>
        <v>-2909.4956597956566</v>
      </c>
      <c r="S5" s="123">
        <f>L5-E5</f>
        <v>-185.99958494859072</v>
      </c>
      <c r="T5" s="123">
        <f>M5-F5</f>
        <v>0</v>
      </c>
      <c r="U5" s="140">
        <f>N5-G5</f>
        <v>-160.88720004109595</v>
      </c>
      <c r="V5" s="128"/>
      <c r="W5" s="128" t="s">
        <v>18</v>
      </c>
      <c r="X5" s="128" t="s">
        <v>20</v>
      </c>
      <c r="Y5" s="128" t="s">
        <v>354</v>
      </c>
      <c r="Z5" s="128" t="s">
        <v>354</v>
      </c>
      <c r="AA5" s="128" t="s">
        <v>354</v>
      </c>
      <c r="AB5" s="128" t="s">
        <v>354</v>
      </c>
    </row>
    <row r="6" spans="1:28" x14ac:dyDescent="0.2">
      <c r="A6" s="128" t="s">
        <v>19</v>
      </c>
      <c r="B6" s="139">
        <f t="shared" ref="B6:B69" si="1">SUM(D6:G6)</f>
        <v>295.83438761217042</v>
      </c>
      <c r="C6" s="128"/>
      <c r="D6" s="123">
        <v>295.83438761217042</v>
      </c>
      <c r="E6" s="123">
        <v>0</v>
      </c>
      <c r="F6" s="123">
        <v>0</v>
      </c>
      <c r="G6" s="123">
        <v>0</v>
      </c>
      <c r="H6" s="156"/>
      <c r="I6" s="123">
        <f t="shared" ref="I6:I69" si="2">SUM(K6:N6)</f>
        <v>0</v>
      </c>
      <c r="J6" s="128"/>
      <c r="K6" s="123">
        <v>0</v>
      </c>
      <c r="L6" s="123">
        <v>0</v>
      </c>
      <c r="M6" s="123">
        <v>0</v>
      </c>
      <c r="N6" s="128"/>
      <c r="O6" s="159"/>
      <c r="P6" s="123">
        <f t="shared" ref="P6:P69" si="3">SUM(R6:U6)</f>
        <v>-295.83438761217042</v>
      </c>
      <c r="Q6" s="128"/>
      <c r="R6" s="123">
        <f t="shared" ref="R6:R69" si="4">K6-D6</f>
        <v>-295.83438761217042</v>
      </c>
      <c r="S6" s="123">
        <f t="shared" ref="S6:S69" si="5">L6-E6</f>
        <v>0</v>
      </c>
      <c r="T6" s="123">
        <f t="shared" ref="T6:T69" si="6">M6-F6</f>
        <v>0</v>
      </c>
      <c r="U6" s="140">
        <f t="shared" ref="U6:U69" si="7">N6-G6</f>
        <v>0</v>
      </c>
      <c r="V6" s="128"/>
      <c r="W6" s="128" t="s">
        <v>18</v>
      </c>
      <c r="X6" s="128">
        <v>0</v>
      </c>
      <c r="Y6" s="128" t="s">
        <v>354</v>
      </c>
      <c r="Z6" s="128" t="s">
        <v>354</v>
      </c>
      <c r="AA6" s="128" t="s">
        <v>354</v>
      </c>
      <c r="AB6" s="128" t="s">
        <v>354</v>
      </c>
    </row>
    <row r="7" spans="1:28" x14ac:dyDescent="0.2">
      <c r="A7" s="128" t="s">
        <v>22</v>
      </c>
      <c r="B7" s="139">
        <f t="shared" si="1"/>
        <v>2019.7597305462107</v>
      </c>
      <c r="C7" s="128"/>
      <c r="D7" s="123">
        <v>2006.678067848163</v>
      </c>
      <c r="E7" s="123">
        <v>13.081662698047644</v>
      </c>
      <c r="F7" s="123">
        <v>0</v>
      </c>
      <c r="G7" s="123">
        <v>0</v>
      </c>
      <c r="H7" s="156"/>
      <c r="I7" s="123">
        <f t="shared" si="2"/>
        <v>0</v>
      </c>
      <c r="J7" s="128"/>
      <c r="K7" s="123">
        <v>0</v>
      </c>
      <c r="L7" s="123">
        <v>0</v>
      </c>
      <c r="M7" s="123">
        <v>0</v>
      </c>
      <c r="N7" s="128"/>
      <c r="O7" s="159"/>
      <c r="P7" s="123">
        <f t="shared" si="3"/>
        <v>-2019.7597305462107</v>
      </c>
      <c r="Q7" s="128"/>
      <c r="R7" s="123">
        <f t="shared" si="4"/>
        <v>-2006.678067848163</v>
      </c>
      <c r="S7" s="123">
        <f t="shared" si="5"/>
        <v>-13.081662698047644</v>
      </c>
      <c r="T7" s="123">
        <f t="shared" si="6"/>
        <v>0</v>
      </c>
      <c r="U7" s="140">
        <f t="shared" si="7"/>
        <v>0</v>
      </c>
      <c r="V7" s="128"/>
      <c r="W7" s="128" t="s">
        <v>18</v>
      </c>
      <c r="X7" s="128">
        <v>0</v>
      </c>
      <c r="Y7" s="128" t="s">
        <v>354</v>
      </c>
      <c r="Z7" s="128" t="s">
        <v>354</v>
      </c>
      <c r="AA7" s="128" t="s">
        <v>354</v>
      </c>
      <c r="AB7" s="128" t="s">
        <v>354</v>
      </c>
    </row>
    <row r="8" spans="1:28" x14ac:dyDescent="0.2">
      <c r="A8" s="128" t="s">
        <v>23</v>
      </c>
      <c r="B8" s="139">
        <f t="shared" si="1"/>
        <v>2312.5888612803037</v>
      </c>
      <c r="C8" s="128"/>
      <c r="D8" s="123">
        <v>2305.1343303965368</v>
      </c>
      <c r="E8" s="123">
        <v>-19.548649503768679</v>
      </c>
      <c r="F8" s="123">
        <v>35.089319013545825</v>
      </c>
      <c r="G8" s="123">
        <v>-8.0861386260104489</v>
      </c>
      <c r="H8" s="156"/>
      <c r="I8" s="123">
        <f t="shared" si="2"/>
        <v>0</v>
      </c>
      <c r="J8" s="128"/>
      <c r="K8" s="123">
        <v>0</v>
      </c>
      <c r="L8" s="123">
        <v>0</v>
      </c>
      <c r="M8" s="123">
        <v>0</v>
      </c>
      <c r="N8" s="128"/>
      <c r="O8" s="159"/>
      <c r="P8" s="123">
        <f t="shared" si="3"/>
        <v>-2312.5888612803037</v>
      </c>
      <c r="Q8" s="128"/>
      <c r="R8" s="123">
        <f t="shared" si="4"/>
        <v>-2305.1343303965368</v>
      </c>
      <c r="S8" s="123">
        <f t="shared" si="5"/>
        <v>19.548649503768679</v>
      </c>
      <c r="T8" s="123">
        <f t="shared" si="6"/>
        <v>-35.089319013545825</v>
      </c>
      <c r="U8" s="140">
        <f t="shared" si="7"/>
        <v>8.0861386260104489</v>
      </c>
      <c r="V8" s="128"/>
      <c r="W8" s="128" t="s">
        <v>18</v>
      </c>
      <c r="X8" s="128">
        <v>0</v>
      </c>
      <c r="Y8" s="128" t="s">
        <v>354</v>
      </c>
      <c r="Z8" s="128" t="s">
        <v>354</v>
      </c>
      <c r="AA8" s="128" t="s">
        <v>354</v>
      </c>
      <c r="AB8" s="128" t="s">
        <v>354</v>
      </c>
    </row>
    <row r="9" spans="1:28" x14ac:dyDescent="0.2">
      <c r="A9" s="128" t="s">
        <v>25</v>
      </c>
      <c r="B9" s="139">
        <f t="shared" si="1"/>
        <v>4201.3108191402298</v>
      </c>
      <c r="C9" s="128"/>
      <c r="D9" s="123">
        <v>4319.1740291109354</v>
      </c>
      <c r="E9" s="123">
        <v>1.1228321628450472E-13</v>
      </c>
      <c r="F9" s="123">
        <v>-102.75451856831333</v>
      </c>
      <c r="G9" s="123">
        <v>-15.108691402392656</v>
      </c>
      <c r="H9" s="156"/>
      <c r="I9" s="123">
        <f t="shared" si="2"/>
        <v>0</v>
      </c>
      <c r="J9" s="128"/>
      <c r="K9" s="123">
        <v>0</v>
      </c>
      <c r="L9" s="123">
        <v>0</v>
      </c>
      <c r="M9" s="123">
        <v>0</v>
      </c>
      <c r="N9" s="128"/>
      <c r="O9" s="159"/>
      <c r="P9" s="123">
        <f t="shared" si="3"/>
        <v>-4201.3108191402298</v>
      </c>
      <c r="Q9" s="128"/>
      <c r="R9" s="123">
        <f t="shared" si="4"/>
        <v>-4319.1740291109354</v>
      </c>
      <c r="S9" s="123">
        <f t="shared" si="5"/>
        <v>-1.1228321628450472E-13</v>
      </c>
      <c r="T9" s="123">
        <f t="shared" si="6"/>
        <v>102.75451856831333</v>
      </c>
      <c r="U9" s="140">
        <f t="shared" si="7"/>
        <v>15.108691402392656</v>
      </c>
      <c r="V9" s="128"/>
      <c r="W9" s="128" t="s">
        <v>18</v>
      </c>
      <c r="X9" s="128">
        <v>0</v>
      </c>
      <c r="Y9" s="128" t="s">
        <v>354</v>
      </c>
      <c r="Z9" s="128" t="s">
        <v>354</v>
      </c>
      <c r="AA9" s="128" t="s">
        <v>354</v>
      </c>
      <c r="AB9" s="128" t="s">
        <v>353</v>
      </c>
    </row>
    <row r="10" spans="1:28" x14ac:dyDescent="0.2">
      <c r="A10" s="128" t="s">
        <v>26</v>
      </c>
      <c r="B10" s="139">
        <f t="shared" si="1"/>
        <v>3068.7399733285874</v>
      </c>
      <c r="C10" s="128"/>
      <c r="D10" s="123">
        <v>2903.29825806708</v>
      </c>
      <c r="E10" s="123">
        <v>36.609459120489809</v>
      </c>
      <c r="F10" s="123">
        <v>154.66832729148112</v>
      </c>
      <c r="G10" s="123">
        <v>-25.836071150463322</v>
      </c>
      <c r="H10" s="156"/>
      <c r="I10" s="123">
        <f t="shared" si="2"/>
        <v>0</v>
      </c>
      <c r="J10" s="128"/>
      <c r="K10" s="123">
        <v>0</v>
      </c>
      <c r="L10" s="123">
        <v>0</v>
      </c>
      <c r="M10" s="123">
        <v>0</v>
      </c>
      <c r="N10" s="128"/>
      <c r="O10" s="159"/>
      <c r="P10" s="123">
        <f t="shared" si="3"/>
        <v>-3068.7399733285874</v>
      </c>
      <c r="Q10" s="128"/>
      <c r="R10" s="123">
        <f t="shared" si="4"/>
        <v>-2903.29825806708</v>
      </c>
      <c r="S10" s="123">
        <f t="shared" si="5"/>
        <v>-36.609459120489809</v>
      </c>
      <c r="T10" s="123">
        <f t="shared" si="6"/>
        <v>-154.66832729148112</v>
      </c>
      <c r="U10" s="140">
        <f t="shared" si="7"/>
        <v>25.836071150463322</v>
      </c>
      <c r="V10" s="128"/>
      <c r="W10" s="128" t="s">
        <v>18</v>
      </c>
      <c r="X10" s="128" t="s">
        <v>20</v>
      </c>
      <c r="Y10" s="128" t="s">
        <v>354</v>
      </c>
      <c r="Z10" s="128" t="s">
        <v>354</v>
      </c>
      <c r="AA10" s="128" t="s">
        <v>354</v>
      </c>
      <c r="AB10" s="128" t="s">
        <v>354</v>
      </c>
    </row>
    <row r="11" spans="1:28" x14ac:dyDescent="0.2">
      <c r="A11" s="128" t="s">
        <v>27</v>
      </c>
      <c r="B11" s="139">
        <f t="shared" si="1"/>
        <v>5468.5144923417429</v>
      </c>
      <c r="C11" s="128"/>
      <c r="D11" s="123">
        <v>5424.2351905282121</v>
      </c>
      <c r="E11" s="123">
        <v>-166.77459661154717</v>
      </c>
      <c r="F11" s="123">
        <v>0</v>
      </c>
      <c r="G11" s="123">
        <v>211.05389842507788</v>
      </c>
      <c r="H11" s="156"/>
      <c r="I11" s="123">
        <f t="shared" si="2"/>
        <v>0</v>
      </c>
      <c r="J11" s="128"/>
      <c r="K11" s="123">
        <v>0</v>
      </c>
      <c r="L11" s="123">
        <v>0</v>
      </c>
      <c r="M11" s="123">
        <v>0</v>
      </c>
      <c r="N11" s="128"/>
      <c r="O11" s="159"/>
      <c r="P11" s="123">
        <f t="shared" si="3"/>
        <v>-5468.5144923417429</v>
      </c>
      <c r="Q11" s="128"/>
      <c r="R11" s="123">
        <f t="shared" si="4"/>
        <v>-5424.2351905282121</v>
      </c>
      <c r="S11" s="123">
        <f t="shared" si="5"/>
        <v>166.77459661154717</v>
      </c>
      <c r="T11" s="123">
        <f t="shared" si="6"/>
        <v>0</v>
      </c>
      <c r="U11" s="140">
        <f t="shared" si="7"/>
        <v>-211.05389842507788</v>
      </c>
      <c r="V11" s="128"/>
      <c r="W11" s="128" t="s">
        <v>18</v>
      </c>
      <c r="X11" s="128">
        <v>0</v>
      </c>
      <c r="Y11" s="128" t="s">
        <v>354</v>
      </c>
      <c r="Z11" s="128" t="s">
        <v>354</v>
      </c>
      <c r="AA11" s="128" t="s">
        <v>354</v>
      </c>
      <c r="AB11" s="128" t="s">
        <v>353</v>
      </c>
    </row>
    <row r="12" spans="1:28" x14ac:dyDescent="0.2">
      <c r="A12" s="128" t="s">
        <v>29</v>
      </c>
      <c r="B12" s="139">
        <f t="shared" si="1"/>
        <v>29727.71526125056</v>
      </c>
      <c r="C12" s="128"/>
      <c r="D12" s="123">
        <v>28517.055887050756</v>
      </c>
      <c r="E12" s="123">
        <v>-1077.395564013324</v>
      </c>
      <c r="F12" s="123">
        <v>2288.0549382131289</v>
      </c>
      <c r="G12" s="123">
        <v>0</v>
      </c>
      <c r="H12" s="156"/>
      <c r="I12" s="123">
        <f t="shared" si="2"/>
        <v>0</v>
      </c>
      <c r="J12" s="128"/>
      <c r="K12" s="123">
        <v>0</v>
      </c>
      <c r="L12" s="123">
        <v>0</v>
      </c>
      <c r="M12" s="123">
        <v>0</v>
      </c>
      <c r="N12" s="128"/>
      <c r="O12" s="159"/>
      <c r="P12" s="123">
        <f t="shared" si="3"/>
        <v>-29727.71526125056</v>
      </c>
      <c r="Q12" s="128"/>
      <c r="R12" s="123">
        <f t="shared" si="4"/>
        <v>-28517.055887050756</v>
      </c>
      <c r="S12" s="123">
        <f t="shared" si="5"/>
        <v>1077.395564013324</v>
      </c>
      <c r="T12" s="123">
        <f t="shared" si="6"/>
        <v>-2288.0549382131289</v>
      </c>
      <c r="U12" s="140">
        <f t="shared" si="7"/>
        <v>0</v>
      </c>
      <c r="V12" s="128"/>
      <c r="W12" s="128" t="s">
        <v>18</v>
      </c>
      <c r="X12" s="128" t="s">
        <v>20</v>
      </c>
      <c r="Y12" s="128" t="s">
        <v>354</v>
      </c>
      <c r="Z12" s="128" t="s">
        <v>354</v>
      </c>
      <c r="AA12" s="128" t="s">
        <v>354</v>
      </c>
      <c r="AB12" s="128" t="s">
        <v>354</v>
      </c>
    </row>
    <row r="13" spans="1:28" x14ac:dyDescent="0.2">
      <c r="A13" s="128" t="s">
        <v>30</v>
      </c>
      <c r="B13" s="139">
        <f t="shared" si="1"/>
        <v>993.86507735216503</v>
      </c>
      <c r="C13" s="128"/>
      <c r="D13" s="123">
        <v>897.54271306686724</v>
      </c>
      <c r="E13" s="123">
        <v>-2.3279112960739585</v>
      </c>
      <c r="F13" s="123">
        <v>24.342380403927923</v>
      </c>
      <c r="G13" s="123">
        <v>74.307895177443783</v>
      </c>
      <c r="H13" s="156"/>
      <c r="I13" s="123">
        <f t="shared" si="2"/>
        <v>0</v>
      </c>
      <c r="J13" s="128"/>
      <c r="K13" s="123">
        <v>0</v>
      </c>
      <c r="L13" s="123">
        <v>0</v>
      </c>
      <c r="M13" s="123">
        <v>0</v>
      </c>
      <c r="N13" s="128"/>
      <c r="O13" s="159"/>
      <c r="P13" s="123">
        <f t="shared" si="3"/>
        <v>-993.86507735216503</v>
      </c>
      <c r="Q13" s="128"/>
      <c r="R13" s="123">
        <f t="shared" si="4"/>
        <v>-897.54271306686724</v>
      </c>
      <c r="S13" s="123">
        <f t="shared" si="5"/>
        <v>2.3279112960739585</v>
      </c>
      <c r="T13" s="123">
        <f t="shared" si="6"/>
        <v>-24.342380403927923</v>
      </c>
      <c r="U13" s="140">
        <f t="shared" si="7"/>
        <v>-74.307895177443783</v>
      </c>
      <c r="V13" s="128"/>
      <c r="W13" s="128" t="s">
        <v>18</v>
      </c>
      <c r="X13" s="128" t="s">
        <v>20</v>
      </c>
      <c r="Y13" s="128" t="s">
        <v>354</v>
      </c>
      <c r="Z13" s="128" t="s">
        <v>354</v>
      </c>
      <c r="AA13" s="128" t="s">
        <v>354</v>
      </c>
      <c r="AB13" s="128" t="s">
        <v>354</v>
      </c>
    </row>
    <row r="14" spans="1:28" x14ac:dyDescent="0.2">
      <c r="A14" s="128" t="s">
        <v>31</v>
      </c>
      <c r="B14" s="139">
        <f t="shared" si="1"/>
        <v>2110.5084522693105</v>
      </c>
      <c r="C14" s="128"/>
      <c r="D14" s="123">
        <v>1107.137412198686</v>
      </c>
      <c r="E14" s="123">
        <v>18.110697217785241</v>
      </c>
      <c r="F14" s="123">
        <v>875.02757949544923</v>
      </c>
      <c r="G14" s="123">
        <v>110.23276335739008</v>
      </c>
      <c r="H14" s="156"/>
      <c r="I14" s="123">
        <f t="shared" si="2"/>
        <v>0</v>
      </c>
      <c r="J14" s="128"/>
      <c r="K14" s="123">
        <v>0</v>
      </c>
      <c r="L14" s="123">
        <v>0</v>
      </c>
      <c r="M14" s="123">
        <v>0</v>
      </c>
      <c r="N14" s="128"/>
      <c r="O14" s="159"/>
      <c r="P14" s="123">
        <f t="shared" si="3"/>
        <v>-2110.5084522693105</v>
      </c>
      <c r="Q14" s="128"/>
      <c r="R14" s="123">
        <f t="shared" si="4"/>
        <v>-1107.137412198686</v>
      </c>
      <c r="S14" s="123">
        <f t="shared" si="5"/>
        <v>-18.110697217785241</v>
      </c>
      <c r="T14" s="123">
        <f t="shared" si="6"/>
        <v>-875.02757949544923</v>
      </c>
      <c r="U14" s="140">
        <f t="shared" si="7"/>
        <v>-110.23276335739008</v>
      </c>
      <c r="V14" s="128"/>
      <c r="W14" s="128" t="s">
        <v>18</v>
      </c>
      <c r="X14" s="128" t="s">
        <v>20</v>
      </c>
      <c r="Y14" s="128" t="s">
        <v>354</v>
      </c>
      <c r="Z14" s="128" t="s">
        <v>354</v>
      </c>
      <c r="AA14" s="128" t="s">
        <v>354</v>
      </c>
      <c r="AB14" s="128" t="s">
        <v>354</v>
      </c>
    </row>
    <row r="15" spans="1:28" x14ac:dyDescent="0.2">
      <c r="A15" s="128" t="s">
        <v>32</v>
      </c>
      <c r="B15" s="139">
        <f t="shared" si="1"/>
        <v>2287.5499617946957</v>
      </c>
      <c r="C15" s="128"/>
      <c r="D15" s="123">
        <v>2393.1316350612847</v>
      </c>
      <c r="E15" s="123">
        <v>-162.97596935801218</v>
      </c>
      <c r="F15" s="123">
        <v>-11.81250080109983</v>
      </c>
      <c r="G15" s="123">
        <v>69.206796892523002</v>
      </c>
      <c r="H15" s="156"/>
      <c r="I15" s="123">
        <f t="shared" si="2"/>
        <v>0</v>
      </c>
      <c r="J15" s="128"/>
      <c r="K15" s="123">
        <v>0</v>
      </c>
      <c r="L15" s="123">
        <v>0</v>
      </c>
      <c r="M15" s="123">
        <v>0</v>
      </c>
      <c r="N15" s="128"/>
      <c r="O15" s="159"/>
      <c r="P15" s="123">
        <f t="shared" si="3"/>
        <v>-2287.5499617946957</v>
      </c>
      <c r="Q15" s="128"/>
      <c r="R15" s="123">
        <f t="shared" si="4"/>
        <v>-2393.1316350612847</v>
      </c>
      <c r="S15" s="123">
        <f t="shared" si="5"/>
        <v>162.97596935801218</v>
      </c>
      <c r="T15" s="123">
        <f t="shared" si="6"/>
        <v>11.81250080109983</v>
      </c>
      <c r="U15" s="140">
        <f t="shared" si="7"/>
        <v>-69.206796892523002</v>
      </c>
      <c r="V15" s="128"/>
      <c r="W15" s="128" t="s">
        <v>18</v>
      </c>
      <c r="X15" s="128">
        <v>0</v>
      </c>
      <c r="Y15" s="128" t="s">
        <v>354</v>
      </c>
      <c r="Z15" s="128" t="s">
        <v>354</v>
      </c>
      <c r="AA15" s="128" t="s">
        <v>354</v>
      </c>
      <c r="AB15" s="128" t="s">
        <v>353</v>
      </c>
    </row>
    <row r="16" spans="1:28" x14ac:dyDescent="0.2">
      <c r="A16" s="128" t="s">
        <v>33</v>
      </c>
      <c r="B16" s="139">
        <f t="shared" si="1"/>
        <v>4019.6403744284435</v>
      </c>
      <c r="C16" s="128"/>
      <c r="D16" s="123">
        <v>3822.6381151701507</v>
      </c>
      <c r="E16" s="123">
        <v>-32.729564042559296</v>
      </c>
      <c r="F16" s="123">
        <v>229.53741774438348</v>
      </c>
      <c r="G16" s="123">
        <v>0.19440555646832314</v>
      </c>
      <c r="H16" s="156"/>
      <c r="I16" s="123">
        <f t="shared" si="2"/>
        <v>0</v>
      </c>
      <c r="J16" s="128"/>
      <c r="K16" s="123">
        <v>0</v>
      </c>
      <c r="L16" s="123">
        <v>0</v>
      </c>
      <c r="M16" s="123">
        <v>0</v>
      </c>
      <c r="N16" s="128"/>
      <c r="O16" s="159"/>
      <c r="P16" s="123">
        <f t="shared" si="3"/>
        <v>-4019.6403744284435</v>
      </c>
      <c r="Q16" s="128"/>
      <c r="R16" s="123">
        <f t="shared" si="4"/>
        <v>-3822.6381151701507</v>
      </c>
      <c r="S16" s="123">
        <f t="shared" si="5"/>
        <v>32.729564042559296</v>
      </c>
      <c r="T16" s="123">
        <f t="shared" si="6"/>
        <v>-229.53741774438348</v>
      </c>
      <c r="U16" s="140">
        <f t="shared" si="7"/>
        <v>-0.19440555646832314</v>
      </c>
      <c r="V16" s="128"/>
      <c r="W16" s="128" t="s">
        <v>18</v>
      </c>
      <c r="X16" s="128">
        <v>0</v>
      </c>
      <c r="Y16" s="128" t="s">
        <v>354</v>
      </c>
      <c r="Z16" s="128" t="s">
        <v>354</v>
      </c>
      <c r="AA16" s="128" t="s">
        <v>354</v>
      </c>
      <c r="AB16" s="128" t="s">
        <v>353</v>
      </c>
    </row>
    <row r="17" spans="1:28" x14ac:dyDescent="0.2">
      <c r="A17" s="128" t="s">
        <v>34</v>
      </c>
      <c r="B17" s="139">
        <f t="shared" si="1"/>
        <v>10766.625683734117</v>
      </c>
      <c r="C17" s="128"/>
      <c r="D17" s="123">
        <v>9762.485971510283</v>
      </c>
      <c r="E17" s="123">
        <v>-1272.7202397319304</v>
      </c>
      <c r="F17" s="123">
        <v>2276.8599519557647</v>
      </c>
      <c r="G17" s="123">
        <v>0</v>
      </c>
      <c r="H17" s="156"/>
      <c r="I17" s="123">
        <f t="shared" si="2"/>
        <v>0</v>
      </c>
      <c r="J17" s="128"/>
      <c r="K17" s="123">
        <v>0</v>
      </c>
      <c r="L17" s="123">
        <v>0</v>
      </c>
      <c r="M17" s="123">
        <v>0</v>
      </c>
      <c r="N17" s="128"/>
      <c r="O17" s="159"/>
      <c r="P17" s="123">
        <f t="shared" si="3"/>
        <v>-10766.625683734117</v>
      </c>
      <c r="Q17" s="128"/>
      <c r="R17" s="123">
        <f t="shared" si="4"/>
        <v>-9762.485971510283</v>
      </c>
      <c r="S17" s="123">
        <f t="shared" si="5"/>
        <v>1272.7202397319304</v>
      </c>
      <c r="T17" s="123">
        <f t="shared" si="6"/>
        <v>-2276.8599519557647</v>
      </c>
      <c r="U17" s="140">
        <f t="shared" si="7"/>
        <v>0</v>
      </c>
      <c r="V17" s="128"/>
      <c r="W17" s="128" t="s">
        <v>18</v>
      </c>
      <c r="X17" s="128" t="s">
        <v>20</v>
      </c>
      <c r="Y17" s="128" t="s">
        <v>354</v>
      </c>
      <c r="Z17" s="128" t="s">
        <v>354</v>
      </c>
      <c r="AA17" s="128" t="s">
        <v>354</v>
      </c>
      <c r="AB17" s="128" t="s">
        <v>353</v>
      </c>
    </row>
    <row r="18" spans="1:28" x14ac:dyDescent="0.2">
      <c r="A18" s="128" t="s">
        <v>35</v>
      </c>
      <c r="B18" s="139">
        <f t="shared" si="1"/>
        <v>12025.996859620656</v>
      </c>
      <c r="C18" s="128"/>
      <c r="D18" s="123">
        <v>10852.676903760048</v>
      </c>
      <c r="E18" s="123">
        <v>1016.3180780054038</v>
      </c>
      <c r="F18" s="123">
        <v>-345.01335308530622</v>
      </c>
      <c r="G18" s="123">
        <v>502.01523094050992</v>
      </c>
      <c r="H18" s="156"/>
      <c r="I18" s="123">
        <f t="shared" si="2"/>
        <v>0</v>
      </c>
      <c r="J18" s="128"/>
      <c r="K18" s="123">
        <v>0</v>
      </c>
      <c r="L18" s="123">
        <v>0</v>
      </c>
      <c r="M18" s="123">
        <v>0</v>
      </c>
      <c r="N18" s="128"/>
      <c r="O18" s="159"/>
      <c r="P18" s="123">
        <f t="shared" si="3"/>
        <v>-12025.996859620656</v>
      </c>
      <c r="Q18" s="128"/>
      <c r="R18" s="123">
        <f t="shared" si="4"/>
        <v>-10852.676903760048</v>
      </c>
      <c r="S18" s="123">
        <f t="shared" si="5"/>
        <v>-1016.3180780054038</v>
      </c>
      <c r="T18" s="123">
        <f t="shared" si="6"/>
        <v>345.01335308530622</v>
      </c>
      <c r="U18" s="140">
        <f t="shared" si="7"/>
        <v>-502.01523094050992</v>
      </c>
      <c r="V18" s="128"/>
      <c r="W18" s="128" t="s">
        <v>18</v>
      </c>
      <c r="X18" s="128" t="s">
        <v>20</v>
      </c>
      <c r="Y18" s="128" t="s">
        <v>354</v>
      </c>
      <c r="Z18" s="128" t="s">
        <v>354</v>
      </c>
      <c r="AA18" s="128" t="s">
        <v>354</v>
      </c>
      <c r="AB18" s="128" t="s">
        <v>353</v>
      </c>
    </row>
    <row r="19" spans="1:28" x14ac:dyDescent="0.2">
      <c r="A19" s="128" t="s">
        <v>36</v>
      </c>
      <c r="B19" s="139">
        <f t="shared" si="1"/>
        <v>10459.22754832739</v>
      </c>
      <c r="C19" s="128"/>
      <c r="D19" s="123">
        <v>8478.8581721170031</v>
      </c>
      <c r="E19" s="123">
        <v>2037.5015621327234</v>
      </c>
      <c r="F19" s="123">
        <v>-57.132185922336781</v>
      </c>
      <c r="G19" s="123">
        <v>0</v>
      </c>
      <c r="H19" s="156"/>
      <c r="I19" s="123">
        <f t="shared" si="2"/>
        <v>0</v>
      </c>
      <c r="J19" s="128"/>
      <c r="K19" s="123">
        <v>0</v>
      </c>
      <c r="L19" s="123">
        <v>0</v>
      </c>
      <c r="M19" s="123">
        <v>0</v>
      </c>
      <c r="N19" s="128"/>
      <c r="O19" s="159"/>
      <c r="P19" s="123">
        <f t="shared" si="3"/>
        <v>-10459.22754832739</v>
      </c>
      <c r="Q19" s="128"/>
      <c r="R19" s="123">
        <f t="shared" si="4"/>
        <v>-8478.8581721170031</v>
      </c>
      <c r="S19" s="123">
        <f t="shared" si="5"/>
        <v>-2037.5015621327234</v>
      </c>
      <c r="T19" s="123">
        <f t="shared" si="6"/>
        <v>57.132185922336781</v>
      </c>
      <c r="U19" s="140">
        <f t="shared" si="7"/>
        <v>0</v>
      </c>
      <c r="V19" s="128"/>
      <c r="W19" s="128" t="s">
        <v>18</v>
      </c>
      <c r="X19" s="128" t="s">
        <v>20</v>
      </c>
      <c r="Y19" s="128" t="s">
        <v>354</v>
      </c>
      <c r="Z19" s="128" t="s">
        <v>354</v>
      </c>
      <c r="AA19" s="128" t="s">
        <v>354</v>
      </c>
      <c r="AB19" s="128" t="s">
        <v>354</v>
      </c>
    </row>
    <row r="20" spans="1:28" x14ac:dyDescent="0.2">
      <c r="A20" s="128" t="s">
        <v>37</v>
      </c>
      <c r="B20" s="139">
        <f t="shared" si="1"/>
        <v>848.46183691891997</v>
      </c>
      <c r="C20" s="128"/>
      <c r="D20" s="123">
        <v>848.46183691891997</v>
      </c>
      <c r="E20" s="123">
        <v>0</v>
      </c>
      <c r="F20" s="123">
        <v>0</v>
      </c>
      <c r="G20" s="123">
        <v>0</v>
      </c>
      <c r="H20" s="156"/>
      <c r="I20" s="123">
        <f t="shared" si="2"/>
        <v>0</v>
      </c>
      <c r="J20" s="128"/>
      <c r="K20" s="123">
        <v>0</v>
      </c>
      <c r="L20" s="123">
        <v>0</v>
      </c>
      <c r="M20" s="123">
        <v>0</v>
      </c>
      <c r="N20" s="128"/>
      <c r="O20" s="159"/>
      <c r="P20" s="123">
        <f t="shared" si="3"/>
        <v>-848.46183691891997</v>
      </c>
      <c r="Q20" s="128"/>
      <c r="R20" s="123">
        <f t="shared" si="4"/>
        <v>-848.46183691891997</v>
      </c>
      <c r="S20" s="123">
        <f t="shared" si="5"/>
        <v>0</v>
      </c>
      <c r="T20" s="123">
        <f t="shared" si="6"/>
        <v>0</v>
      </c>
      <c r="U20" s="140">
        <f t="shared" si="7"/>
        <v>0</v>
      </c>
      <c r="V20" s="128"/>
      <c r="W20" s="128" t="s">
        <v>18</v>
      </c>
      <c r="X20" s="128">
        <v>0</v>
      </c>
      <c r="Y20" s="128" t="s">
        <v>354</v>
      </c>
      <c r="Z20" s="128" t="s">
        <v>354</v>
      </c>
      <c r="AA20" s="128" t="s">
        <v>354</v>
      </c>
      <c r="AB20" s="128" t="s">
        <v>353</v>
      </c>
    </row>
    <row r="21" spans="1:28" x14ac:dyDescent="0.2">
      <c r="A21" s="128" t="s">
        <v>38</v>
      </c>
      <c r="B21" s="139">
        <f t="shared" si="1"/>
        <v>13598.580663887513</v>
      </c>
      <c r="C21" s="128"/>
      <c r="D21" s="123">
        <v>13206.492564322691</v>
      </c>
      <c r="E21" s="123">
        <v>109.58135081505525</v>
      </c>
      <c r="F21" s="123">
        <v>-38.256723898710995</v>
      </c>
      <c r="G21" s="123">
        <v>320.76347264847766</v>
      </c>
      <c r="H21" s="156"/>
      <c r="I21" s="123">
        <f t="shared" si="2"/>
        <v>0</v>
      </c>
      <c r="J21" s="128"/>
      <c r="K21" s="123">
        <v>0</v>
      </c>
      <c r="L21" s="123">
        <v>0</v>
      </c>
      <c r="M21" s="123">
        <v>0</v>
      </c>
      <c r="N21" s="128"/>
      <c r="O21" s="159"/>
      <c r="P21" s="123">
        <f t="shared" si="3"/>
        <v>-13598.580663887513</v>
      </c>
      <c r="Q21" s="128"/>
      <c r="R21" s="123">
        <f t="shared" si="4"/>
        <v>-13206.492564322691</v>
      </c>
      <c r="S21" s="123">
        <f t="shared" si="5"/>
        <v>-109.58135081505525</v>
      </c>
      <c r="T21" s="123">
        <f t="shared" si="6"/>
        <v>38.256723898710995</v>
      </c>
      <c r="U21" s="140">
        <f t="shared" si="7"/>
        <v>-320.76347264847766</v>
      </c>
      <c r="V21" s="128"/>
      <c r="W21" s="128" t="s">
        <v>18</v>
      </c>
      <c r="X21" s="128" t="s">
        <v>20</v>
      </c>
      <c r="Y21" s="128" t="s">
        <v>354</v>
      </c>
      <c r="Z21" s="128" t="s">
        <v>354</v>
      </c>
      <c r="AA21" s="128" t="s">
        <v>354</v>
      </c>
      <c r="AB21" s="128" t="s">
        <v>353</v>
      </c>
    </row>
    <row r="22" spans="1:28" x14ac:dyDescent="0.2">
      <c r="A22" s="128" t="s">
        <v>39</v>
      </c>
      <c r="B22" s="139">
        <f t="shared" si="1"/>
        <v>3320.3820046380688</v>
      </c>
      <c r="C22" s="128"/>
      <c r="D22" s="123">
        <v>3639.2487447274261</v>
      </c>
      <c r="E22" s="123">
        <v>-146.36929667628564</v>
      </c>
      <c r="F22" s="123">
        <v>-172.49744341307164</v>
      </c>
      <c r="G22" s="123">
        <v>0</v>
      </c>
      <c r="H22" s="156"/>
      <c r="I22" s="123">
        <f t="shared" si="2"/>
        <v>0</v>
      </c>
      <c r="J22" s="128"/>
      <c r="K22" s="123">
        <v>0</v>
      </c>
      <c r="L22" s="123">
        <v>0</v>
      </c>
      <c r="M22" s="123">
        <v>0</v>
      </c>
      <c r="N22" s="128"/>
      <c r="O22" s="159"/>
      <c r="P22" s="123">
        <f t="shared" si="3"/>
        <v>-3320.3820046380688</v>
      </c>
      <c r="Q22" s="128"/>
      <c r="R22" s="123">
        <f t="shared" si="4"/>
        <v>-3639.2487447274261</v>
      </c>
      <c r="S22" s="123">
        <f t="shared" si="5"/>
        <v>146.36929667628564</v>
      </c>
      <c r="T22" s="123">
        <f t="shared" si="6"/>
        <v>172.49744341307164</v>
      </c>
      <c r="U22" s="140">
        <f t="shared" si="7"/>
        <v>0</v>
      </c>
      <c r="V22" s="128"/>
      <c r="W22" s="128" t="s">
        <v>18</v>
      </c>
      <c r="X22" s="128">
        <v>0</v>
      </c>
      <c r="Y22" s="128" t="s">
        <v>354</v>
      </c>
      <c r="Z22" s="128" t="s">
        <v>354</v>
      </c>
      <c r="AA22" s="128" t="s">
        <v>354</v>
      </c>
      <c r="AB22" s="128" t="s">
        <v>354</v>
      </c>
    </row>
    <row r="23" spans="1:28" x14ac:dyDescent="0.2">
      <c r="A23" s="128" t="s">
        <v>40</v>
      </c>
      <c r="B23" s="139">
        <f t="shared" si="1"/>
        <v>30.632330493998385</v>
      </c>
      <c r="C23" s="128"/>
      <c r="D23" s="123">
        <v>30.632330493998385</v>
      </c>
      <c r="E23" s="123">
        <v>0</v>
      </c>
      <c r="F23" s="123">
        <v>0</v>
      </c>
      <c r="G23" s="123">
        <v>0</v>
      </c>
      <c r="H23" s="156"/>
      <c r="I23" s="123">
        <f t="shared" si="2"/>
        <v>0</v>
      </c>
      <c r="J23" s="128"/>
      <c r="K23" s="123">
        <v>0</v>
      </c>
      <c r="L23" s="123">
        <v>0</v>
      </c>
      <c r="M23" s="123">
        <v>0</v>
      </c>
      <c r="N23" s="128"/>
      <c r="O23" s="159"/>
      <c r="P23" s="123">
        <f t="shared" si="3"/>
        <v>-30.632330493998385</v>
      </c>
      <c r="Q23" s="128"/>
      <c r="R23" s="123">
        <f t="shared" si="4"/>
        <v>-30.632330493998385</v>
      </c>
      <c r="S23" s="123">
        <f t="shared" si="5"/>
        <v>0</v>
      </c>
      <c r="T23" s="123">
        <f t="shared" si="6"/>
        <v>0</v>
      </c>
      <c r="U23" s="140">
        <f t="shared" si="7"/>
        <v>0</v>
      </c>
      <c r="V23" s="128"/>
      <c r="W23" s="128" t="s">
        <v>18</v>
      </c>
      <c r="X23" s="128" t="s">
        <v>20</v>
      </c>
      <c r="Y23" s="128" t="s">
        <v>354</v>
      </c>
      <c r="Z23" s="128" t="s">
        <v>354</v>
      </c>
      <c r="AA23" s="128" t="s">
        <v>354</v>
      </c>
      <c r="AB23" s="128" t="s">
        <v>354</v>
      </c>
    </row>
    <row r="24" spans="1:28" x14ac:dyDescent="0.2">
      <c r="A24" s="128" t="s">
        <v>41</v>
      </c>
      <c r="B24" s="139">
        <f t="shared" si="1"/>
        <v>3417.9921895016005</v>
      </c>
      <c r="C24" s="128"/>
      <c r="D24" s="123">
        <v>3248.126081700424</v>
      </c>
      <c r="E24" s="123">
        <v>139.87588640761206</v>
      </c>
      <c r="F24" s="123">
        <v>3.3124012800688183</v>
      </c>
      <c r="G24" s="123">
        <v>26.677820113495425</v>
      </c>
      <c r="H24" s="156"/>
      <c r="I24" s="123">
        <f t="shared" si="2"/>
        <v>0</v>
      </c>
      <c r="J24" s="128"/>
      <c r="K24" s="123">
        <v>0</v>
      </c>
      <c r="L24" s="123">
        <v>0</v>
      </c>
      <c r="M24" s="123">
        <v>0</v>
      </c>
      <c r="N24" s="128"/>
      <c r="O24" s="159"/>
      <c r="P24" s="123">
        <f t="shared" si="3"/>
        <v>-3417.9921895016005</v>
      </c>
      <c r="Q24" s="128"/>
      <c r="R24" s="123">
        <f t="shared" si="4"/>
        <v>-3248.126081700424</v>
      </c>
      <c r="S24" s="123">
        <f t="shared" si="5"/>
        <v>-139.87588640761206</v>
      </c>
      <c r="T24" s="123">
        <f t="shared" si="6"/>
        <v>-3.3124012800688183</v>
      </c>
      <c r="U24" s="140">
        <f t="shared" si="7"/>
        <v>-26.677820113495425</v>
      </c>
      <c r="V24" s="128"/>
      <c r="W24" s="128" t="s">
        <v>18</v>
      </c>
      <c r="X24" s="128">
        <v>0</v>
      </c>
      <c r="Y24" s="128" t="s">
        <v>354</v>
      </c>
      <c r="Z24" s="128" t="s">
        <v>354</v>
      </c>
      <c r="AA24" s="128" t="s">
        <v>354</v>
      </c>
      <c r="AB24" s="128" t="s">
        <v>354</v>
      </c>
    </row>
    <row r="25" spans="1:28" x14ac:dyDescent="0.2">
      <c r="A25" s="128" t="s">
        <v>42</v>
      </c>
      <c r="B25" s="139">
        <f t="shared" si="1"/>
        <v>320.96666855706235</v>
      </c>
      <c r="C25" s="128"/>
      <c r="D25" s="123">
        <v>313.83391149744807</v>
      </c>
      <c r="E25" s="123">
        <v>0</v>
      </c>
      <c r="F25" s="123">
        <v>7.1327570596142875</v>
      </c>
      <c r="G25" s="123">
        <v>0</v>
      </c>
      <c r="H25" s="156"/>
      <c r="I25" s="123">
        <f t="shared" si="2"/>
        <v>0</v>
      </c>
      <c r="J25" s="128"/>
      <c r="K25" s="123">
        <v>0</v>
      </c>
      <c r="L25" s="123">
        <v>0</v>
      </c>
      <c r="M25" s="123">
        <v>0</v>
      </c>
      <c r="N25" s="128"/>
      <c r="O25" s="159"/>
      <c r="P25" s="123">
        <f t="shared" si="3"/>
        <v>-320.96666855706235</v>
      </c>
      <c r="Q25" s="128"/>
      <c r="R25" s="123">
        <f t="shared" si="4"/>
        <v>-313.83391149744807</v>
      </c>
      <c r="S25" s="123">
        <f t="shared" si="5"/>
        <v>0</v>
      </c>
      <c r="T25" s="123">
        <f t="shared" si="6"/>
        <v>-7.1327570596142875</v>
      </c>
      <c r="U25" s="140">
        <f t="shared" si="7"/>
        <v>0</v>
      </c>
      <c r="V25" s="128"/>
      <c r="W25" s="128" t="s">
        <v>18</v>
      </c>
      <c r="X25" s="128">
        <v>0</v>
      </c>
      <c r="Y25" s="128" t="s">
        <v>354</v>
      </c>
      <c r="Z25" s="128" t="s">
        <v>354</v>
      </c>
      <c r="AA25" s="128" t="s">
        <v>354</v>
      </c>
      <c r="AB25" s="128" t="s">
        <v>354</v>
      </c>
    </row>
    <row r="26" spans="1:28" x14ac:dyDescent="0.2">
      <c r="A26" s="128" t="s">
        <v>43</v>
      </c>
      <c r="B26" s="139">
        <f t="shared" si="1"/>
        <v>138.12002929001002</v>
      </c>
      <c r="C26" s="128"/>
      <c r="D26" s="123">
        <v>138.12002929001002</v>
      </c>
      <c r="E26" s="123">
        <v>0</v>
      </c>
      <c r="F26" s="123">
        <v>0</v>
      </c>
      <c r="G26" s="123">
        <v>0</v>
      </c>
      <c r="H26" s="156"/>
      <c r="I26" s="123">
        <f t="shared" si="2"/>
        <v>0</v>
      </c>
      <c r="J26" s="128"/>
      <c r="K26" s="123">
        <v>0</v>
      </c>
      <c r="L26" s="123">
        <v>0</v>
      </c>
      <c r="M26" s="123">
        <v>0</v>
      </c>
      <c r="N26" s="128"/>
      <c r="O26" s="159"/>
      <c r="P26" s="123">
        <f t="shared" si="3"/>
        <v>-138.12002929001002</v>
      </c>
      <c r="Q26" s="128"/>
      <c r="R26" s="123">
        <f t="shared" si="4"/>
        <v>-138.12002929001002</v>
      </c>
      <c r="S26" s="123">
        <f t="shared" si="5"/>
        <v>0</v>
      </c>
      <c r="T26" s="123">
        <f t="shared" si="6"/>
        <v>0</v>
      </c>
      <c r="U26" s="140">
        <f t="shared" si="7"/>
        <v>0</v>
      </c>
      <c r="V26" s="128"/>
      <c r="W26" s="128" t="s">
        <v>18</v>
      </c>
      <c r="X26" s="128" t="s">
        <v>20</v>
      </c>
      <c r="Y26" s="128" t="s">
        <v>354</v>
      </c>
      <c r="Z26" s="128" t="s">
        <v>354</v>
      </c>
      <c r="AA26" s="128" t="s">
        <v>354</v>
      </c>
      <c r="AB26" s="128" t="s">
        <v>354</v>
      </c>
    </row>
    <row r="27" spans="1:28" x14ac:dyDescent="0.2">
      <c r="A27" s="128" t="s">
        <v>44</v>
      </c>
      <c r="B27" s="139">
        <f t="shared" si="1"/>
        <v>370.63875668664116</v>
      </c>
      <c r="C27" s="128"/>
      <c r="D27" s="123">
        <v>328.29307005960584</v>
      </c>
      <c r="E27" s="123">
        <v>0</v>
      </c>
      <c r="F27" s="123">
        <v>0</v>
      </c>
      <c r="G27" s="123">
        <v>42.345686627035349</v>
      </c>
      <c r="H27" s="156"/>
      <c r="I27" s="123">
        <f t="shared" si="2"/>
        <v>0</v>
      </c>
      <c r="J27" s="128"/>
      <c r="K27" s="123">
        <v>0</v>
      </c>
      <c r="L27" s="123">
        <v>0</v>
      </c>
      <c r="M27" s="123">
        <v>0</v>
      </c>
      <c r="N27" s="128"/>
      <c r="O27" s="159"/>
      <c r="P27" s="123">
        <f t="shared" si="3"/>
        <v>-370.63875668664116</v>
      </c>
      <c r="Q27" s="128"/>
      <c r="R27" s="123">
        <f t="shared" si="4"/>
        <v>-328.29307005960584</v>
      </c>
      <c r="S27" s="123">
        <f t="shared" si="5"/>
        <v>0</v>
      </c>
      <c r="T27" s="123">
        <f t="shared" si="6"/>
        <v>0</v>
      </c>
      <c r="U27" s="140">
        <f t="shared" si="7"/>
        <v>-42.345686627035349</v>
      </c>
      <c r="V27" s="128"/>
      <c r="W27" s="128" t="s">
        <v>18</v>
      </c>
      <c r="X27" s="128" t="s">
        <v>20</v>
      </c>
      <c r="Y27" s="128" t="s">
        <v>354</v>
      </c>
      <c r="Z27" s="128" t="s">
        <v>354</v>
      </c>
      <c r="AA27" s="128" t="s">
        <v>354</v>
      </c>
      <c r="AB27" s="128" t="s">
        <v>354</v>
      </c>
    </row>
    <row r="28" spans="1:28" x14ac:dyDescent="0.2">
      <c r="A28" s="128" t="s">
        <v>45</v>
      </c>
      <c r="B28" s="139">
        <f t="shared" si="1"/>
        <v>49.100885585068312</v>
      </c>
      <c r="C28" s="128"/>
      <c r="D28" s="123">
        <v>49.100885585068312</v>
      </c>
      <c r="E28" s="123">
        <v>0</v>
      </c>
      <c r="F28" s="123">
        <v>0</v>
      </c>
      <c r="G28" s="123">
        <v>0</v>
      </c>
      <c r="H28" s="156"/>
      <c r="I28" s="123">
        <f t="shared" si="2"/>
        <v>0</v>
      </c>
      <c r="J28" s="128"/>
      <c r="K28" s="123">
        <v>0</v>
      </c>
      <c r="L28" s="123">
        <v>0</v>
      </c>
      <c r="M28" s="123">
        <v>0</v>
      </c>
      <c r="N28" s="128"/>
      <c r="O28" s="159"/>
      <c r="P28" s="123">
        <f t="shared" si="3"/>
        <v>-49.100885585068312</v>
      </c>
      <c r="Q28" s="128"/>
      <c r="R28" s="123">
        <f t="shared" si="4"/>
        <v>-49.100885585068312</v>
      </c>
      <c r="S28" s="123">
        <f t="shared" si="5"/>
        <v>0</v>
      </c>
      <c r="T28" s="123">
        <f t="shared" si="6"/>
        <v>0</v>
      </c>
      <c r="U28" s="140">
        <f t="shared" si="7"/>
        <v>0</v>
      </c>
      <c r="V28" s="128"/>
      <c r="W28" s="128" t="s">
        <v>18</v>
      </c>
      <c r="X28" s="128" t="s">
        <v>20</v>
      </c>
      <c r="Y28" s="128" t="s">
        <v>354</v>
      </c>
      <c r="Z28" s="128" t="s">
        <v>354</v>
      </c>
      <c r="AA28" s="128" t="s">
        <v>354</v>
      </c>
      <c r="AB28" s="128" t="s">
        <v>354</v>
      </c>
    </row>
    <row r="29" spans="1:28" x14ac:dyDescent="0.2">
      <c r="A29" s="128" t="s">
        <v>46</v>
      </c>
      <c r="B29" s="139">
        <f t="shared" si="1"/>
        <v>656.73749205685249</v>
      </c>
      <c r="C29" s="128"/>
      <c r="D29" s="123">
        <v>323.27343955394252</v>
      </c>
      <c r="E29" s="123">
        <v>256.55933034462475</v>
      </c>
      <c r="F29" s="123">
        <v>0.51608409629015484</v>
      </c>
      <c r="G29" s="123">
        <v>76.388638061995138</v>
      </c>
      <c r="H29" s="156"/>
      <c r="I29" s="123">
        <f t="shared" si="2"/>
        <v>0</v>
      </c>
      <c r="J29" s="128"/>
      <c r="K29" s="123">
        <v>0</v>
      </c>
      <c r="L29" s="123">
        <v>0</v>
      </c>
      <c r="M29" s="123">
        <v>0</v>
      </c>
      <c r="N29" s="128"/>
      <c r="O29" s="159"/>
      <c r="P29" s="123">
        <f t="shared" si="3"/>
        <v>-656.73749205685249</v>
      </c>
      <c r="Q29" s="128"/>
      <c r="R29" s="123">
        <f t="shared" si="4"/>
        <v>-323.27343955394252</v>
      </c>
      <c r="S29" s="123">
        <f t="shared" si="5"/>
        <v>-256.55933034462475</v>
      </c>
      <c r="T29" s="123">
        <f t="shared" si="6"/>
        <v>-0.51608409629015484</v>
      </c>
      <c r="U29" s="140">
        <f t="shared" si="7"/>
        <v>-76.388638061995138</v>
      </c>
      <c r="V29" s="128"/>
      <c r="W29" s="128" t="s">
        <v>18</v>
      </c>
      <c r="X29" s="128">
        <v>0</v>
      </c>
      <c r="Y29" s="128" t="s">
        <v>354</v>
      </c>
      <c r="Z29" s="128" t="s">
        <v>354</v>
      </c>
      <c r="AA29" s="128" t="s">
        <v>354</v>
      </c>
      <c r="AB29" s="128" t="s">
        <v>353</v>
      </c>
    </row>
    <row r="30" spans="1:28" x14ac:dyDescent="0.2">
      <c r="A30" s="128" t="s">
        <v>47</v>
      </c>
      <c r="B30" s="139">
        <f t="shared" si="1"/>
        <v>0</v>
      </c>
      <c r="C30" s="128"/>
      <c r="D30" s="123">
        <v>0</v>
      </c>
      <c r="E30" s="123">
        <v>0</v>
      </c>
      <c r="F30" s="123">
        <v>0</v>
      </c>
      <c r="G30" s="123">
        <v>0</v>
      </c>
      <c r="H30" s="156"/>
      <c r="I30" s="123">
        <f t="shared" si="2"/>
        <v>0</v>
      </c>
      <c r="J30" s="128"/>
      <c r="K30" s="123">
        <v>0</v>
      </c>
      <c r="L30" s="123">
        <v>0</v>
      </c>
      <c r="M30" s="123">
        <v>0</v>
      </c>
      <c r="N30" s="128"/>
      <c r="O30" s="159"/>
      <c r="P30" s="123">
        <f t="shared" si="3"/>
        <v>0</v>
      </c>
      <c r="Q30" s="128"/>
      <c r="R30" s="123">
        <f t="shared" si="4"/>
        <v>0</v>
      </c>
      <c r="S30" s="123">
        <f t="shared" si="5"/>
        <v>0</v>
      </c>
      <c r="T30" s="123">
        <f t="shared" si="6"/>
        <v>0</v>
      </c>
      <c r="U30" s="140">
        <f t="shared" si="7"/>
        <v>0</v>
      </c>
      <c r="V30" s="128"/>
      <c r="W30" s="128" t="s">
        <v>18</v>
      </c>
      <c r="X30" s="128">
        <v>0</v>
      </c>
      <c r="Y30" s="128" t="s">
        <v>354</v>
      </c>
      <c r="Z30" s="128" t="s">
        <v>354</v>
      </c>
      <c r="AA30" s="128" t="s">
        <v>354</v>
      </c>
      <c r="AB30" s="128" t="s">
        <v>354</v>
      </c>
    </row>
    <row r="31" spans="1:28" x14ac:dyDescent="0.2">
      <c r="A31" s="128" t="s">
        <v>49</v>
      </c>
      <c r="B31" s="139">
        <f t="shared" si="1"/>
        <v>175.27194016736576</v>
      </c>
      <c r="C31" s="128"/>
      <c r="D31" s="123">
        <v>175.27194016736576</v>
      </c>
      <c r="E31" s="123">
        <v>0</v>
      </c>
      <c r="F31" s="123">
        <v>0</v>
      </c>
      <c r="G31" s="123">
        <v>0</v>
      </c>
      <c r="H31" s="156"/>
      <c r="I31" s="123">
        <f t="shared" si="2"/>
        <v>0</v>
      </c>
      <c r="J31" s="128"/>
      <c r="K31" s="123">
        <v>0</v>
      </c>
      <c r="L31" s="123">
        <v>0</v>
      </c>
      <c r="M31" s="123">
        <v>0</v>
      </c>
      <c r="N31" s="128"/>
      <c r="O31" s="159"/>
      <c r="P31" s="123">
        <f t="shared" si="3"/>
        <v>-175.27194016736576</v>
      </c>
      <c r="Q31" s="128"/>
      <c r="R31" s="123">
        <f t="shared" si="4"/>
        <v>-175.27194016736576</v>
      </c>
      <c r="S31" s="123">
        <f t="shared" si="5"/>
        <v>0</v>
      </c>
      <c r="T31" s="123">
        <f t="shared" si="6"/>
        <v>0</v>
      </c>
      <c r="U31" s="140">
        <f t="shared" si="7"/>
        <v>0</v>
      </c>
      <c r="V31" s="128"/>
      <c r="W31" s="128" t="s">
        <v>18</v>
      </c>
      <c r="X31" s="128" t="s">
        <v>20</v>
      </c>
      <c r="Y31" s="128" t="s">
        <v>354</v>
      </c>
      <c r="Z31" s="128" t="s">
        <v>354</v>
      </c>
      <c r="AA31" s="128" t="s">
        <v>354</v>
      </c>
      <c r="AB31" s="128" t="s">
        <v>354</v>
      </c>
    </row>
    <row r="32" spans="1:28" x14ac:dyDescent="0.2">
      <c r="A32" s="128" t="s">
        <v>50</v>
      </c>
      <c r="B32" s="139">
        <f t="shared" si="1"/>
        <v>71.063390437898505</v>
      </c>
      <c r="C32" s="128"/>
      <c r="D32" s="123">
        <v>71.063390437898505</v>
      </c>
      <c r="E32" s="123">
        <v>0</v>
      </c>
      <c r="F32" s="123">
        <v>0</v>
      </c>
      <c r="G32" s="123">
        <v>0</v>
      </c>
      <c r="H32" s="156"/>
      <c r="I32" s="123">
        <f t="shared" si="2"/>
        <v>0</v>
      </c>
      <c r="J32" s="128"/>
      <c r="K32" s="123">
        <v>0</v>
      </c>
      <c r="L32" s="123">
        <v>0</v>
      </c>
      <c r="M32" s="123">
        <v>0</v>
      </c>
      <c r="N32" s="128"/>
      <c r="O32" s="159"/>
      <c r="P32" s="123">
        <f t="shared" si="3"/>
        <v>-71.063390437898505</v>
      </c>
      <c r="Q32" s="128"/>
      <c r="R32" s="123">
        <f t="shared" si="4"/>
        <v>-71.063390437898505</v>
      </c>
      <c r="S32" s="123">
        <f t="shared" si="5"/>
        <v>0</v>
      </c>
      <c r="T32" s="123">
        <f t="shared" si="6"/>
        <v>0</v>
      </c>
      <c r="U32" s="140">
        <f t="shared" si="7"/>
        <v>0</v>
      </c>
      <c r="V32" s="128"/>
      <c r="W32" s="128" t="s">
        <v>18</v>
      </c>
      <c r="X32" s="128" t="s">
        <v>20</v>
      </c>
      <c r="Y32" s="128" t="s">
        <v>354</v>
      </c>
      <c r="Z32" s="128" t="s">
        <v>354</v>
      </c>
      <c r="AA32" s="128" t="s">
        <v>354</v>
      </c>
      <c r="AB32" s="128" t="s">
        <v>354</v>
      </c>
    </row>
    <row r="33" spans="1:28" x14ac:dyDescent="0.2">
      <c r="A33" s="128" t="s">
        <v>51</v>
      </c>
      <c r="B33" s="139">
        <f t="shared" si="1"/>
        <v>16.36611443715087</v>
      </c>
      <c r="C33" s="128"/>
      <c r="D33" s="123">
        <v>16.36611443715087</v>
      </c>
      <c r="E33" s="123">
        <v>0</v>
      </c>
      <c r="F33" s="123">
        <v>0</v>
      </c>
      <c r="G33" s="123">
        <v>0</v>
      </c>
      <c r="H33" s="156"/>
      <c r="I33" s="123">
        <f t="shared" si="2"/>
        <v>0</v>
      </c>
      <c r="J33" s="128"/>
      <c r="K33" s="123">
        <v>0</v>
      </c>
      <c r="L33" s="123">
        <v>0</v>
      </c>
      <c r="M33" s="123">
        <v>0</v>
      </c>
      <c r="N33" s="128"/>
      <c r="O33" s="159"/>
      <c r="P33" s="123">
        <f t="shared" si="3"/>
        <v>-16.36611443715087</v>
      </c>
      <c r="Q33" s="128"/>
      <c r="R33" s="123">
        <f t="shared" si="4"/>
        <v>-16.36611443715087</v>
      </c>
      <c r="S33" s="123">
        <f t="shared" si="5"/>
        <v>0</v>
      </c>
      <c r="T33" s="123">
        <f t="shared" si="6"/>
        <v>0</v>
      </c>
      <c r="U33" s="140">
        <f t="shared" si="7"/>
        <v>0</v>
      </c>
      <c r="V33" s="128"/>
      <c r="W33" s="128" t="s">
        <v>18</v>
      </c>
      <c r="X33" s="128">
        <v>0</v>
      </c>
      <c r="Y33" s="128" t="s">
        <v>354</v>
      </c>
      <c r="Z33" s="128" t="s">
        <v>354</v>
      </c>
      <c r="AA33" s="128" t="s">
        <v>354</v>
      </c>
      <c r="AB33" s="128" t="s">
        <v>354</v>
      </c>
    </row>
    <row r="34" spans="1:28" x14ac:dyDescent="0.2">
      <c r="A34" s="128" t="s">
        <v>52</v>
      </c>
      <c r="B34" s="139">
        <f t="shared" si="1"/>
        <v>112.85571979470947</v>
      </c>
      <c r="C34" s="128"/>
      <c r="D34" s="123">
        <v>112.85571979470947</v>
      </c>
      <c r="E34" s="123">
        <v>0</v>
      </c>
      <c r="F34" s="123">
        <v>0</v>
      </c>
      <c r="G34" s="123">
        <v>0</v>
      </c>
      <c r="H34" s="156"/>
      <c r="I34" s="123">
        <f t="shared" si="2"/>
        <v>0</v>
      </c>
      <c r="J34" s="128"/>
      <c r="K34" s="123">
        <v>0</v>
      </c>
      <c r="L34" s="123">
        <v>0</v>
      </c>
      <c r="M34" s="123">
        <v>0</v>
      </c>
      <c r="N34" s="128"/>
      <c r="O34" s="159"/>
      <c r="P34" s="123">
        <f t="shared" si="3"/>
        <v>-112.85571979470947</v>
      </c>
      <c r="Q34" s="128"/>
      <c r="R34" s="123">
        <f t="shared" si="4"/>
        <v>-112.85571979470947</v>
      </c>
      <c r="S34" s="123">
        <f t="shared" si="5"/>
        <v>0</v>
      </c>
      <c r="T34" s="123">
        <f t="shared" si="6"/>
        <v>0</v>
      </c>
      <c r="U34" s="140">
        <f t="shared" si="7"/>
        <v>0</v>
      </c>
      <c r="V34" s="128"/>
      <c r="W34" s="128" t="s">
        <v>18</v>
      </c>
      <c r="X34" s="128">
        <v>0</v>
      </c>
      <c r="Y34" s="128" t="s">
        <v>354</v>
      </c>
      <c r="Z34" s="128" t="s">
        <v>354</v>
      </c>
      <c r="AA34" s="128" t="s">
        <v>354</v>
      </c>
      <c r="AB34" s="128" t="s">
        <v>354</v>
      </c>
    </row>
    <row r="35" spans="1:28" x14ac:dyDescent="0.2">
      <c r="A35" s="128" t="s">
        <v>53</v>
      </c>
      <c r="B35" s="139">
        <f t="shared" si="1"/>
        <v>324.04700910850505</v>
      </c>
      <c r="C35" s="128"/>
      <c r="D35" s="123">
        <v>306.46571043720496</v>
      </c>
      <c r="E35" s="123">
        <v>17.581298671300083</v>
      </c>
      <c r="F35" s="123">
        <v>0</v>
      </c>
      <c r="G35" s="123">
        <v>0</v>
      </c>
      <c r="H35" s="156"/>
      <c r="I35" s="123">
        <f t="shared" si="2"/>
        <v>0</v>
      </c>
      <c r="J35" s="128"/>
      <c r="K35" s="123">
        <v>0</v>
      </c>
      <c r="L35" s="123">
        <v>0</v>
      </c>
      <c r="M35" s="123">
        <v>0</v>
      </c>
      <c r="N35" s="128"/>
      <c r="O35" s="159"/>
      <c r="P35" s="123">
        <f t="shared" si="3"/>
        <v>-324.04700910850505</v>
      </c>
      <c r="Q35" s="128"/>
      <c r="R35" s="123">
        <f t="shared" si="4"/>
        <v>-306.46571043720496</v>
      </c>
      <c r="S35" s="123">
        <f t="shared" si="5"/>
        <v>-17.581298671300083</v>
      </c>
      <c r="T35" s="123">
        <f t="shared" si="6"/>
        <v>0</v>
      </c>
      <c r="U35" s="140">
        <f t="shared" si="7"/>
        <v>0</v>
      </c>
      <c r="V35" s="128"/>
      <c r="W35" s="128" t="s">
        <v>56</v>
      </c>
      <c r="X35" s="128">
        <v>0</v>
      </c>
      <c r="Y35" s="128" t="s">
        <v>354</v>
      </c>
      <c r="Z35" s="128" t="s">
        <v>354</v>
      </c>
      <c r="AA35" s="128" t="s">
        <v>354</v>
      </c>
      <c r="AB35" s="128" t="s">
        <v>354</v>
      </c>
    </row>
    <row r="36" spans="1:28" x14ac:dyDescent="0.2">
      <c r="A36" s="128" t="s">
        <v>54</v>
      </c>
      <c r="B36" s="139">
        <f t="shared" si="1"/>
        <v>0</v>
      </c>
      <c r="C36" s="128"/>
      <c r="D36" s="123">
        <v>0</v>
      </c>
      <c r="E36" s="123">
        <v>0</v>
      </c>
      <c r="F36" s="123">
        <v>0</v>
      </c>
      <c r="G36" s="123">
        <v>0</v>
      </c>
      <c r="H36" s="156"/>
      <c r="I36" s="123">
        <f t="shared" si="2"/>
        <v>0</v>
      </c>
      <c r="J36" s="128"/>
      <c r="K36" s="123">
        <v>0</v>
      </c>
      <c r="L36" s="123">
        <v>0</v>
      </c>
      <c r="M36" s="123">
        <v>0</v>
      </c>
      <c r="N36" s="128"/>
      <c r="O36" s="159"/>
      <c r="P36" s="123">
        <f t="shared" si="3"/>
        <v>0</v>
      </c>
      <c r="Q36" s="128"/>
      <c r="R36" s="123">
        <f t="shared" si="4"/>
        <v>0</v>
      </c>
      <c r="S36" s="123">
        <f t="shared" si="5"/>
        <v>0</v>
      </c>
      <c r="T36" s="123">
        <f t="shared" si="6"/>
        <v>0</v>
      </c>
      <c r="U36" s="140">
        <f t="shared" si="7"/>
        <v>0</v>
      </c>
      <c r="V36" s="128"/>
      <c r="W36" s="128" t="s">
        <v>56</v>
      </c>
      <c r="X36" s="128">
        <v>0</v>
      </c>
      <c r="Y36" s="128" t="s">
        <v>354</v>
      </c>
      <c r="Z36" s="128" t="s">
        <v>12</v>
      </c>
      <c r="AA36" s="128" t="s">
        <v>354</v>
      </c>
      <c r="AB36" s="128" t="s">
        <v>354</v>
      </c>
    </row>
    <row r="37" spans="1:28" x14ac:dyDescent="0.2">
      <c r="A37" s="128" t="s">
        <v>57</v>
      </c>
      <c r="B37" s="139">
        <f t="shared" si="1"/>
        <v>0</v>
      </c>
      <c r="C37" s="128"/>
      <c r="D37" s="123">
        <v>0</v>
      </c>
      <c r="E37" s="123">
        <v>0</v>
      </c>
      <c r="F37" s="123">
        <v>0</v>
      </c>
      <c r="G37" s="123">
        <v>0</v>
      </c>
      <c r="H37" s="156"/>
      <c r="I37" s="123">
        <f t="shared" si="2"/>
        <v>0</v>
      </c>
      <c r="J37" s="128"/>
      <c r="K37" s="123">
        <v>0</v>
      </c>
      <c r="L37" s="123">
        <v>0</v>
      </c>
      <c r="M37" s="123">
        <v>0</v>
      </c>
      <c r="N37" s="128"/>
      <c r="O37" s="159"/>
      <c r="P37" s="123">
        <f t="shared" si="3"/>
        <v>0</v>
      </c>
      <c r="Q37" s="128"/>
      <c r="R37" s="123">
        <f t="shared" si="4"/>
        <v>0</v>
      </c>
      <c r="S37" s="123">
        <f t="shared" si="5"/>
        <v>0</v>
      </c>
      <c r="T37" s="123">
        <f t="shared" si="6"/>
        <v>0</v>
      </c>
      <c r="U37" s="140">
        <f t="shared" si="7"/>
        <v>0</v>
      </c>
      <c r="V37" s="128"/>
      <c r="W37" s="128" t="s">
        <v>56</v>
      </c>
      <c r="X37" s="128">
        <v>0</v>
      </c>
      <c r="Y37" s="128" t="s">
        <v>354</v>
      </c>
      <c r="Z37" s="128" t="s">
        <v>12</v>
      </c>
      <c r="AA37" s="128" t="s">
        <v>354</v>
      </c>
      <c r="AB37" s="128" t="s">
        <v>354</v>
      </c>
    </row>
    <row r="38" spans="1:28" x14ac:dyDescent="0.2">
      <c r="A38" s="128" t="s">
        <v>59</v>
      </c>
      <c r="B38" s="139">
        <f t="shared" si="1"/>
        <v>0</v>
      </c>
      <c r="C38" s="128"/>
      <c r="D38" s="123">
        <v>0</v>
      </c>
      <c r="E38" s="123">
        <v>0</v>
      </c>
      <c r="F38" s="123">
        <v>0</v>
      </c>
      <c r="G38" s="123">
        <v>0</v>
      </c>
      <c r="H38" s="156"/>
      <c r="I38" s="123">
        <f t="shared" si="2"/>
        <v>0</v>
      </c>
      <c r="J38" s="128"/>
      <c r="K38" s="123">
        <v>0</v>
      </c>
      <c r="L38" s="123">
        <v>0</v>
      </c>
      <c r="M38" s="123">
        <v>0</v>
      </c>
      <c r="N38" s="128"/>
      <c r="O38" s="159"/>
      <c r="P38" s="123">
        <f t="shared" si="3"/>
        <v>0</v>
      </c>
      <c r="Q38" s="128"/>
      <c r="R38" s="123">
        <f t="shared" si="4"/>
        <v>0</v>
      </c>
      <c r="S38" s="123">
        <f t="shared" si="5"/>
        <v>0</v>
      </c>
      <c r="T38" s="123">
        <f t="shared" si="6"/>
        <v>0</v>
      </c>
      <c r="U38" s="140">
        <f t="shared" si="7"/>
        <v>0</v>
      </c>
      <c r="V38" s="128"/>
      <c r="W38" s="128" t="s">
        <v>56</v>
      </c>
      <c r="X38" s="128">
        <v>0</v>
      </c>
      <c r="Y38" s="128" t="s">
        <v>354</v>
      </c>
      <c r="Z38" s="128" t="s">
        <v>12</v>
      </c>
      <c r="AA38" s="128" t="s">
        <v>354</v>
      </c>
      <c r="AB38" s="128" t="s">
        <v>354</v>
      </c>
    </row>
    <row r="39" spans="1:28" x14ac:dyDescent="0.2">
      <c r="A39" s="128" t="s">
        <v>61</v>
      </c>
      <c r="B39" s="139">
        <f t="shared" si="1"/>
        <v>0</v>
      </c>
      <c r="C39" s="128"/>
      <c r="D39" s="123">
        <v>0</v>
      </c>
      <c r="E39" s="123">
        <v>0</v>
      </c>
      <c r="F39" s="123">
        <v>0</v>
      </c>
      <c r="G39" s="123">
        <v>0</v>
      </c>
      <c r="H39" s="156"/>
      <c r="I39" s="123">
        <f t="shared" si="2"/>
        <v>0</v>
      </c>
      <c r="J39" s="128"/>
      <c r="K39" s="123">
        <v>0</v>
      </c>
      <c r="L39" s="123">
        <v>0</v>
      </c>
      <c r="M39" s="123">
        <v>0</v>
      </c>
      <c r="N39" s="128"/>
      <c r="O39" s="159"/>
      <c r="P39" s="123">
        <f t="shared" si="3"/>
        <v>0</v>
      </c>
      <c r="Q39" s="128"/>
      <c r="R39" s="123">
        <f t="shared" si="4"/>
        <v>0</v>
      </c>
      <c r="S39" s="123">
        <f t="shared" si="5"/>
        <v>0</v>
      </c>
      <c r="T39" s="123">
        <f t="shared" si="6"/>
        <v>0</v>
      </c>
      <c r="U39" s="140">
        <f t="shared" si="7"/>
        <v>0</v>
      </c>
      <c r="V39" s="128"/>
      <c r="W39" s="128" t="s">
        <v>56</v>
      </c>
      <c r="X39" s="128">
        <v>0</v>
      </c>
      <c r="Y39" s="128" t="s">
        <v>354</v>
      </c>
      <c r="Z39" s="128" t="s">
        <v>12</v>
      </c>
      <c r="AA39" s="128" t="s">
        <v>354</v>
      </c>
      <c r="AB39" s="128" t="s">
        <v>354</v>
      </c>
    </row>
    <row r="40" spans="1:28" x14ac:dyDescent="0.2">
      <c r="A40" s="128" t="s">
        <v>62</v>
      </c>
      <c r="B40" s="139">
        <f t="shared" si="1"/>
        <v>0</v>
      </c>
      <c r="C40" s="128"/>
      <c r="D40" s="123">
        <v>0</v>
      </c>
      <c r="E40" s="123">
        <v>0</v>
      </c>
      <c r="F40" s="123">
        <v>0</v>
      </c>
      <c r="G40" s="123">
        <v>0</v>
      </c>
      <c r="H40" s="156"/>
      <c r="I40" s="123">
        <f t="shared" si="2"/>
        <v>0</v>
      </c>
      <c r="J40" s="128"/>
      <c r="K40" s="123">
        <v>0</v>
      </c>
      <c r="L40" s="123">
        <v>0</v>
      </c>
      <c r="M40" s="123">
        <v>0</v>
      </c>
      <c r="N40" s="128"/>
      <c r="O40" s="159"/>
      <c r="P40" s="123">
        <f t="shared" si="3"/>
        <v>0</v>
      </c>
      <c r="Q40" s="128"/>
      <c r="R40" s="123">
        <f t="shared" si="4"/>
        <v>0</v>
      </c>
      <c r="S40" s="123">
        <f t="shared" si="5"/>
        <v>0</v>
      </c>
      <c r="T40" s="123">
        <f t="shared" si="6"/>
        <v>0</v>
      </c>
      <c r="U40" s="140">
        <f t="shared" si="7"/>
        <v>0</v>
      </c>
      <c r="V40" s="128"/>
      <c r="W40" s="128" t="s">
        <v>56</v>
      </c>
      <c r="X40" s="128">
        <v>0</v>
      </c>
      <c r="Y40" s="128" t="s">
        <v>354</v>
      </c>
      <c r="Z40" s="128" t="s">
        <v>354</v>
      </c>
      <c r="AA40" s="128" t="s">
        <v>354</v>
      </c>
      <c r="AB40" s="128" t="s">
        <v>354</v>
      </c>
    </row>
    <row r="41" spans="1:28" x14ac:dyDescent="0.2">
      <c r="A41" s="128" t="s">
        <v>63</v>
      </c>
      <c r="B41" s="139">
        <f t="shared" si="1"/>
        <v>0</v>
      </c>
      <c r="C41" s="128"/>
      <c r="D41" s="123">
        <v>0</v>
      </c>
      <c r="E41" s="123">
        <v>0</v>
      </c>
      <c r="F41" s="123">
        <v>0</v>
      </c>
      <c r="G41" s="123">
        <v>0</v>
      </c>
      <c r="H41" s="156"/>
      <c r="I41" s="123">
        <f t="shared" si="2"/>
        <v>0</v>
      </c>
      <c r="J41" s="128"/>
      <c r="K41" s="123">
        <v>0</v>
      </c>
      <c r="L41" s="123">
        <v>0</v>
      </c>
      <c r="M41" s="123">
        <v>0</v>
      </c>
      <c r="N41" s="128"/>
      <c r="O41" s="159"/>
      <c r="P41" s="123">
        <f t="shared" si="3"/>
        <v>0</v>
      </c>
      <c r="Q41" s="128"/>
      <c r="R41" s="123">
        <f t="shared" si="4"/>
        <v>0</v>
      </c>
      <c r="S41" s="123">
        <f t="shared" si="5"/>
        <v>0</v>
      </c>
      <c r="T41" s="123">
        <f t="shared" si="6"/>
        <v>0</v>
      </c>
      <c r="U41" s="140">
        <f t="shared" si="7"/>
        <v>0</v>
      </c>
      <c r="V41" s="128"/>
      <c r="W41" s="128" t="s">
        <v>56</v>
      </c>
      <c r="X41" s="128">
        <v>0</v>
      </c>
      <c r="Y41" s="128" t="s">
        <v>354</v>
      </c>
      <c r="Z41" s="128" t="s">
        <v>354</v>
      </c>
      <c r="AA41" s="128" t="s">
        <v>354</v>
      </c>
      <c r="AB41" s="128" t="s">
        <v>354</v>
      </c>
    </row>
    <row r="42" spans="1:28" x14ac:dyDescent="0.2">
      <c r="A42" s="128" t="s">
        <v>64</v>
      </c>
      <c r="B42" s="139">
        <f t="shared" si="1"/>
        <v>0</v>
      </c>
      <c r="C42" s="128"/>
      <c r="D42" s="123">
        <v>0</v>
      </c>
      <c r="E42" s="123">
        <v>0</v>
      </c>
      <c r="F42" s="123">
        <v>0</v>
      </c>
      <c r="G42" s="123">
        <v>0</v>
      </c>
      <c r="H42" s="156"/>
      <c r="I42" s="123">
        <f t="shared" si="2"/>
        <v>0</v>
      </c>
      <c r="J42" s="128"/>
      <c r="K42" s="123">
        <v>0</v>
      </c>
      <c r="L42" s="123">
        <v>0</v>
      </c>
      <c r="M42" s="123">
        <v>0</v>
      </c>
      <c r="N42" s="128"/>
      <c r="O42" s="159"/>
      <c r="P42" s="123">
        <f t="shared" si="3"/>
        <v>0</v>
      </c>
      <c r="Q42" s="128"/>
      <c r="R42" s="123">
        <f t="shared" si="4"/>
        <v>0</v>
      </c>
      <c r="S42" s="123">
        <f t="shared" si="5"/>
        <v>0</v>
      </c>
      <c r="T42" s="123">
        <f t="shared" si="6"/>
        <v>0</v>
      </c>
      <c r="U42" s="140">
        <f t="shared" si="7"/>
        <v>0</v>
      </c>
      <c r="V42" s="128"/>
      <c r="W42" s="128" t="s">
        <v>56</v>
      </c>
      <c r="X42" s="128">
        <v>0</v>
      </c>
      <c r="Y42" s="128" t="s">
        <v>354</v>
      </c>
      <c r="Z42" s="128" t="s">
        <v>354</v>
      </c>
      <c r="AA42" s="128" t="s">
        <v>354</v>
      </c>
      <c r="AB42" s="128" t="s">
        <v>354</v>
      </c>
    </row>
    <row r="43" spans="1:28" x14ac:dyDescent="0.2">
      <c r="A43" s="128" t="s">
        <v>65</v>
      </c>
      <c r="B43" s="139">
        <f t="shared" si="1"/>
        <v>0</v>
      </c>
      <c r="C43" s="128"/>
      <c r="D43" s="123">
        <v>0</v>
      </c>
      <c r="E43" s="123">
        <v>0</v>
      </c>
      <c r="F43" s="123">
        <v>0</v>
      </c>
      <c r="G43" s="123">
        <v>0</v>
      </c>
      <c r="H43" s="156"/>
      <c r="I43" s="123">
        <f t="shared" si="2"/>
        <v>0</v>
      </c>
      <c r="J43" s="128"/>
      <c r="K43" s="123">
        <v>0</v>
      </c>
      <c r="L43" s="123">
        <v>0</v>
      </c>
      <c r="M43" s="123">
        <v>0</v>
      </c>
      <c r="N43" s="128"/>
      <c r="O43" s="159"/>
      <c r="P43" s="123">
        <f t="shared" si="3"/>
        <v>0</v>
      </c>
      <c r="Q43" s="128"/>
      <c r="R43" s="123">
        <f t="shared" si="4"/>
        <v>0</v>
      </c>
      <c r="S43" s="123">
        <f t="shared" si="5"/>
        <v>0</v>
      </c>
      <c r="T43" s="123">
        <f t="shared" si="6"/>
        <v>0</v>
      </c>
      <c r="U43" s="140">
        <f t="shared" si="7"/>
        <v>0</v>
      </c>
      <c r="V43" s="128"/>
      <c r="W43" s="128" t="s">
        <v>56</v>
      </c>
      <c r="X43" s="128">
        <v>0</v>
      </c>
      <c r="Y43" s="128" t="s">
        <v>354</v>
      </c>
      <c r="Z43" s="128" t="s">
        <v>12</v>
      </c>
      <c r="AA43" s="128" t="s">
        <v>354</v>
      </c>
      <c r="AB43" s="128" t="s">
        <v>354</v>
      </c>
    </row>
    <row r="44" spans="1:28" x14ac:dyDescent="0.2">
      <c r="A44" s="128" t="s">
        <v>66</v>
      </c>
      <c r="B44" s="139">
        <f t="shared" si="1"/>
        <v>0</v>
      </c>
      <c r="C44" s="128"/>
      <c r="D44" s="123">
        <v>0</v>
      </c>
      <c r="E44" s="123">
        <v>0</v>
      </c>
      <c r="F44" s="123">
        <v>0</v>
      </c>
      <c r="G44" s="123">
        <v>0</v>
      </c>
      <c r="H44" s="156"/>
      <c r="I44" s="123">
        <f t="shared" si="2"/>
        <v>0</v>
      </c>
      <c r="J44" s="128"/>
      <c r="K44" s="123">
        <v>0</v>
      </c>
      <c r="L44" s="123">
        <v>0</v>
      </c>
      <c r="M44" s="123">
        <v>0</v>
      </c>
      <c r="N44" s="128"/>
      <c r="O44" s="159"/>
      <c r="P44" s="123">
        <f t="shared" si="3"/>
        <v>0</v>
      </c>
      <c r="Q44" s="128"/>
      <c r="R44" s="123">
        <f t="shared" si="4"/>
        <v>0</v>
      </c>
      <c r="S44" s="123">
        <f t="shared" si="5"/>
        <v>0</v>
      </c>
      <c r="T44" s="123">
        <f t="shared" si="6"/>
        <v>0</v>
      </c>
      <c r="U44" s="140">
        <f t="shared" si="7"/>
        <v>0</v>
      </c>
      <c r="V44" s="128"/>
      <c r="W44" s="128" t="s">
        <v>56</v>
      </c>
      <c r="X44" s="128">
        <v>0</v>
      </c>
      <c r="Y44" s="128" t="s">
        <v>354</v>
      </c>
      <c r="Z44" s="128" t="s">
        <v>354</v>
      </c>
      <c r="AA44" s="128" t="s">
        <v>354</v>
      </c>
      <c r="AB44" s="128" t="s">
        <v>354</v>
      </c>
    </row>
    <row r="45" spans="1:28" x14ac:dyDescent="0.2">
      <c r="A45" s="128" t="s">
        <v>67</v>
      </c>
      <c r="B45" s="139">
        <f t="shared" si="1"/>
        <v>0</v>
      </c>
      <c r="C45" s="128"/>
      <c r="D45" s="123">
        <v>0</v>
      </c>
      <c r="E45" s="123">
        <v>0</v>
      </c>
      <c r="F45" s="123">
        <v>0</v>
      </c>
      <c r="G45" s="123">
        <v>0</v>
      </c>
      <c r="H45" s="156"/>
      <c r="I45" s="123">
        <f t="shared" si="2"/>
        <v>0</v>
      </c>
      <c r="J45" s="128"/>
      <c r="K45" s="123">
        <v>0</v>
      </c>
      <c r="L45" s="123">
        <v>0</v>
      </c>
      <c r="M45" s="123">
        <v>0</v>
      </c>
      <c r="N45" s="128"/>
      <c r="O45" s="159"/>
      <c r="P45" s="123">
        <f t="shared" si="3"/>
        <v>0</v>
      </c>
      <c r="Q45" s="128"/>
      <c r="R45" s="123">
        <f t="shared" si="4"/>
        <v>0</v>
      </c>
      <c r="S45" s="123">
        <f t="shared" si="5"/>
        <v>0</v>
      </c>
      <c r="T45" s="123">
        <f t="shared" si="6"/>
        <v>0</v>
      </c>
      <c r="U45" s="140">
        <f t="shared" si="7"/>
        <v>0</v>
      </c>
      <c r="V45" s="128"/>
      <c r="W45" s="128" t="s">
        <v>56</v>
      </c>
      <c r="X45" s="128">
        <v>0</v>
      </c>
      <c r="Y45" s="128" t="s">
        <v>354</v>
      </c>
      <c r="Z45" s="128" t="s">
        <v>12</v>
      </c>
      <c r="AA45" s="128" t="s">
        <v>354</v>
      </c>
      <c r="AB45" s="128" t="s">
        <v>354</v>
      </c>
    </row>
    <row r="46" spans="1:28" x14ac:dyDescent="0.2">
      <c r="A46" s="128" t="s">
        <v>69</v>
      </c>
      <c r="B46" s="139">
        <f t="shared" si="1"/>
        <v>0</v>
      </c>
      <c r="C46" s="128"/>
      <c r="D46" s="123">
        <v>0</v>
      </c>
      <c r="E46" s="123">
        <v>0</v>
      </c>
      <c r="F46" s="123">
        <v>0</v>
      </c>
      <c r="G46" s="123">
        <v>0</v>
      </c>
      <c r="H46" s="156"/>
      <c r="I46" s="123">
        <f t="shared" si="2"/>
        <v>0</v>
      </c>
      <c r="J46" s="128"/>
      <c r="K46" s="123">
        <v>0</v>
      </c>
      <c r="L46" s="123">
        <v>0</v>
      </c>
      <c r="M46" s="123">
        <v>0</v>
      </c>
      <c r="N46" s="128"/>
      <c r="O46" s="159"/>
      <c r="P46" s="123">
        <f t="shared" si="3"/>
        <v>0</v>
      </c>
      <c r="Q46" s="128"/>
      <c r="R46" s="123">
        <f t="shared" si="4"/>
        <v>0</v>
      </c>
      <c r="S46" s="123">
        <f t="shared" si="5"/>
        <v>0</v>
      </c>
      <c r="T46" s="123">
        <f t="shared" si="6"/>
        <v>0</v>
      </c>
      <c r="U46" s="140">
        <f t="shared" si="7"/>
        <v>0</v>
      </c>
      <c r="V46" s="128"/>
      <c r="W46" s="128" t="s">
        <v>56</v>
      </c>
      <c r="X46" s="128">
        <v>0</v>
      </c>
      <c r="Y46" s="128" t="s">
        <v>354</v>
      </c>
      <c r="Z46" s="128" t="s">
        <v>354</v>
      </c>
      <c r="AA46" s="128" t="s">
        <v>354</v>
      </c>
      <c r="AB46" s="128" t="s">
        <v>354</v>
      </c>
    </row>
    <row r="47" spans="1:28" x14ac:dyDescent="0.2">
      <c r="A47" s="128" t="s">
        <v>298</v>
      </c>
      <c r="B47" s="139">
        <f t="shared" si="1"/>
        <v>0</v>
      </c>
      <c r="C47" s="128"/>
      <c r="D47" s="123">
        <v>0</v>
      </c>
      <c r="E47" s="123">
        <v>0</v>
      </c>
      <c r="F47" s="123">
        <v>0</v>
      </c>
      <c r="G47" s="123">
        <v>0</v>
      </c>
      <c r="H47" s="156"/>
      <c r="I47" s="123">
        <f t="shared" si="2"/>
        <v>0</v>
      </c>
      <c r="J47" s="128"/>
      <c r="K47" s="123">
        <v>0</v>
      </c>
      <c r="L47" s="123">
        <v>0</v>
      </c>
      <c r="M47" s="123">
        <v>0</v>
      </c>
      <c r="N47" s="128"/>
      <c r="O47" s="159"/>
      <c r="P47" s="123"/>
      <c r="Q47" s="128"/>
      <c r="R47" s="123">
        <f t="shared" si="4"/>
        <v>0</v>
      </c>
      <c r="S47" s="123">
        <f t="shared" si="5"/>
        <v>0</v>
      </c>
      <c r="T47" s="123">
        <f t="shared" si="6"/>
        <v>0</v>
      </c>
      <c r="U47" s="140">
        <f t="shared" si="7"/>
        <v>0</v>
      </c>
      <c r="V47" s="128"/>
      <c r="W47" s="128" t="s">
        <v>56</v>
      </c>
      <c r="X47" s="128">
        <v>0</v>
      </c>
      <c r="Y47" s="128" t="s">
        <v>354</v>
      </c>
      <c r="Z47" s="128" t="s">
        <v>354</v>
      </c>
      <c r="AA47" s="128" t="s">
        <v>354</v>
      </c>
      <c r="AB47" s="128" t="s">
        <v>354</v>
      </c>
    </row>
    <row r="48" spans="1:28" x14ac:dyDescent="0.2">
      <c r="A48" s="128" t="s">
        <v>72</v>
      </c>
      <c r="B48" s="139">
        <f t="shared" si="1"/>
        <v>0</v>
      </c>
      <c r="C48" s="128"/>
      <c r="D48" s="123">
        <v>0</v>
      </c>
      <c r="E48" s="123">
        <v>0</v>
      </c>
      <c r="F48" s="123">
        <v>0</v>
      </c>
      <c r="G48" s="123">
        <v>0</v>
      </c>
      <c r="H48" s="156"/>
      <c r="I48" s="123">
        <f t="shared" si="2"/>
        <v>0</v>
      </c>
      <c r="J48" s="128"/>
      <c r="K48" s="123">
        <v>0</v>
      </c>
      <c r="L48" s="123">
        <v>0</v>
      </c>
      <c r="M48" s="123">
        <v>0</v>
      </c>
      <c r="N48" s="128"/>
      <c r="O48" s="159"/>
      <c r="P48" s="123">
        <f t="shared" si="3"/>
        <v>0</v>
      </c>
      <c r="Q48" s="128"/>
      <c r="R48" s="123">
        <f t="shared" si="4"/>
        <v>0</v>
      </c>
      <c r="S48" s="123">
        <f t="shared" si="5"/>
        <v>0</v>
      </c>
      <c r="T48" s="123">
        <f t="shared" si="6"/>
        <v>0</v>
      </c>
      <c r="U48" s="140">
        <f t="shared" si="7"/>
        <v>0</v>
      </c>
      <c r="V48" s="128"/>
      <c r="W48" s="128" t="s">
        <v>56</v>
      </c>
      <c r="X48" s="128">
        <v>0</v>
      </c>
      <c r="Y48" s="128" t="s">
        <v>354</v>
      </c>
      <c r="Z48" s="128" t="s">
        <v>354</v>
      </c>
      <c r="AA48" s="128" t="s">
        <v>354</v>
      </c>
      <c r="AB48" s="128" t="s">
        <v>354</v>
      </c>
    </row>
    <row r="49" spans="1:28" x14ac:dyDescent="0.2">
      <c r="A49" s="128" t="s">
        <v>73</v>
      </c>
      <c r="B49" s="139">
        <f t="shared" si="1"/>
        <v>0</v>
      </c>
      <c r="C49" s="128"/>
      <c r="D49" s="123">
        <v>0</v>
      </c>
      <c r="E49" s="123">
        <v>0</v>
      </c>
      <c r="F49" s="123">
        <v>0</v>
      </c>
      <c r="G49" s="123">
        <v>0</v>
      </c>
      <c r="H49" s="156"/>
      <c r="I49" s="123">
        <f t="shared" si="2"/>
        <v>0</v>
      </c>
      <c r="J49" s="128"/>
      <c r="K49" s="123">
        <v>0</v>
      </c>
      <c r="L49" s="123">
        <v>0</v>
      </c>
      <c r="M49" s="123">
        <v>0</v>
      </c>
      <c r="N49" s="128"/>
      <c r="O49" s="159"/>
      <c r="P49" s="123">
        <f t="shared" si="3"/>
        <v>0</v>
      </c>
      <c r="Q49" s="128"/>
      <c r="R49" s="123">
        <f t="shared" si="4"/>
        <v>0</v>
      </c>
      <c r="S49" s="123">
        <f t="shared" si="5"/>
        <v>0</v>
      </c>
      <c r="T49" s="123">
        <f t="shared" si="6"/>
        <v>0</v>
      </c>
      <c r="U49" s="140">
        <f t="shared" si="7"/>
        <v>0</v>
      </c>
      <c r="V49" s="128"/>
      <c r="W49" s="128" t="s">
        <v>56</v>
      </c>
      <c r="X49" s="128">
        <v>0</v>
      </c>
      <c r="Y49" s="128" t="s">
        <v>354</v>
      </c>
      <c r="Z49" s="128" t="s">
        <v>354</v>
      </c>
      <c r="AA49" s="128" t="s">
        <v>354</v>
      </c>
      <c r="AB49" s="128" t="s">
        <v>354</v>
      </c>
    </row>
    <row r="50" spans="1:28" x14ac:dyDescent="0.2">
      <c r="A50" s="128" t="s">
        <v>74</v>
      </c>
      <c r="B50" s="139">
        <f t="shared" si="1"/>
        <v>0</v>
      </c>
      <c r="C50" s="128"/>
      <c r="D50" s="123">
        <v>0</v>
      </c>
      <c r="E50" s="123">
        <v>0</v>
      </c>
      <c r="F50" s="123">
        <v>0</v>
      </c>
      <c r="G50" s="123">
        <v>0</v>
      </c>
      <c r="H50" s="156"/>
      <c r="I50" s="123">
        <f t="shared" si="2"/>
        <v>0</v>
      </c>
      <c r="J50" s="128"/>
      <c r="K50" s="123">
        <v>0</v>
      </c>
      <c r="L50" s="123">
        <v>0</v>
      </c>
      <c r="M50" s="123">
        <v>0</v>
      </c>
      <c r="N50" s="128"/>
      <c r="O50" s="159"/>
      <c r="P50" s="123">
        <f t="shared" si="3"/>
        <v>0</v>
      </c>
      <c r="Q50" s="128"/>
      <c r="R50" s="123">
        <f t="shared" si="4"/>
        <v>0</v>
      </c>
      <c r="S50" s="123">
        <f t="shared" si="5"/>
        <v>0</v>
      </c>
      <c r="T50" s="123">
        <f t="shared" si="6"/>
        <v>0</v>
      </c>
      <c r="U50" s="140">
        <f t="shared" si="7"/>
        <v>0</v>
      </c>
      <c r="V50" s="128"/>
      <c r="W50" s="128" t="s">
        <v>56</v>
      </c>
      <c r="X50" s="128">
        <v>0</v>
      </c>
      <c r="Y50" s="128" t="s">
        <v>354</v>
      </c>
      <c r="Z50" s="128" t="s">
        <v>354</v>
      </c>
      <c r="AA50" s="128" t="s">
        <v>354</v>
      </c>
      <c r="AB50" s="128" t="s">
        <v>354</v>
      </c>
    </row>
    <row r="51" spans="1:28" x14ac:dyDescent="0.2">
      <c r="A51" s="128" t="s">
        <v>75</v>
      </c>
      <c r="B51" s="139">
        <f t="shared" si="1"/>
        <v>0</v>
      </c>
      <c r="C51" s="128"/>
      <c r="D51" s="123">
        <v>0</v>
      </c>
      <c r="E51" s="123">
        <v>0</v>
      </c>
      <c r="F51" s="123">
        <v>0</v>
      </c>
      <c r="G51" s="123">
        <v>0</v>
      </c>
      <c r="H51" s="156"/>
      <c r="I51" s="123">
        <f t="shared" si="2"/>
        <v>0</v>
      </c>
      <c r="J51" s="128"/>
      <c r="K51" s="123">
        <v>0</v>
      </c>
      <c r="L51" s="123">
        <v>0</v>
      </c>
      <c r="M51" s="123">
        <v>0</v>
      </c>
      <c r="N51" s="128"/>
      <c r="O51" s="159"/>
      <c r="P51" s="123">
        <f t="shared" si="3"/>
        <v>0</v>
      </c>
      <c r="Q51" s="128"/>
      <c r="R51" s="123">
        <f t="shared" si="4"/>
        <v>0</v>
      </c>
      <c r="S51" s="123">
        <f t="shared" si="5"/>
        <v>0</v>
      </c>
      <c r="T51" s="123">
        <f t="shared" si="6"/>
        <v>0</v>
      </c>
      <c r="U51" s="140">
        <f t="shared" si="7"/>
        <v>0</v>
      </c>
      <c r="V51" s="128"/>
      <c r="W51" s="128" t="s">
        <v>56</v>
      </c>
      <c r="X51" s="128">
        <v>0</v>
      </c>
      <c r="Y51" s="128" t="s">
        <v>354</v>
      </c>
      <c r="Z51" s="128" t="s">
        <v>354</v>
      </c>
      <c r="AA51" s="128" t="s">
        <v>354</v>
      </c>
      <c r="AB51" s="128" t="s">
        <v>354</v>
      </c>
    </row>
    <row r="52" spans="1:28" x14ac:dyDescent="0.2">
      <c r="A52" s="128" t="s">
        <v>76</v>
      </c>
      <c r="B52" s="139">
        <f t="shared" si="1"/>
        <v>0</v>
      </c>
      <c r="C52" s="128"/>
      <c r="D52" s="123">
        <v>0</v>
      </c>
      <c r="E52" s="123">
        <v>0</v>
      </c>
      <c r="F52" s="123">
        <v>0</v>
      </c>
      <c r="G52" s="123">
        <v>0</v>
      </c>
      <c r="H52" s="156"/>
      <c r="I52" s="123">
        <f t="shared" si="2"/>
        <v>0</v>
      </c>
      <c r="J52" s="128"/>
      <c r="K52" s="123">
        <v>0</v>
      </c>
      <c r="L52" s="123">
        <v>0</v>
      </c>
      <c r="M52" s="123">
        <v>0</v>
      </c>
      <c r="N52" s="128"/>
      <c r="O52" s="159"/>
      <c r="P52" s="123">
        <f t="shared" si="3"/>
        <v>0</v>
      </c>
      <c r="Q52" s="128"/>
      <c r="R52" s="123">
        <f t="shared" si="4"/>
        <v>0</v>
      </c>
      <c r="S52" s="123">
        <f t="shared" si="5"/>
        <v>0</v>
      </c>
      <c r="T52" s="123">
        <f t="shared" si="6"/>
        <v>0</v>
      </c>
      <c r="U52" s="140">
        <f t="shared" si="7"/>
        <v>0</v>
      </c>
      <c r="V52" s="128"/>
      <c r="W52" s="128" t="s">
        <v>56</v>
      </c>
      <c r="X52" s="128">
        <v>0</v>
      </c>
      <c r="Y52" s="128" t="s">
        <v>354</v>
      </c>
      <c r="Z52" s="128" t="s">
        <v>354</v>
      </c>
      <c r="AA52" s="128" t="s">
        <v>354</v>
      </c>
      <c r="AB52" s="128" t="s">
        <v>354</v>
      </c>
    </row>
    <row r="53" spans="1:28" x14ac:dyDescent="0.2">
      <c r="A53" s="128" t="s">
        <v>77</v>
      </c>
      <c r="B53" s="139">
        <f t="shared" si="1"/>
        <v>0</v>
      </c>
      <c r="C53" s="128"/>
      <c r="D53" s="123">
        <v>0</v>
      </c>
      <c r="E53" s="123">
        <v>0</v>
      </c>
      <c r="F53" s="123">
        <v>0</v>
      </c>
      <c r="G53" s="123">
        <v>0</v>
      </c>
      <c r="H53" s="156"/>
      <c r="I53" s="123">
        <f t="shared" si="2"/>
        <v>0</v>
      </c>
      <c r="J53" s="128"/>
      <c r="K53" s="123">
        <v>0</v>
      </c>
      <c r="L53" s="123">
        <v>0</v>
      </c>
      <c r="M53" s="123">
        <v>0</v>
      </c>
      <c r="N53" s="128"/>
      <c r="O53" s="159"/>
      <c r="P53" s="123">
        <f t="shared" si="3"/>
        <v>0</v>
      </c>
      <c r="Q53" s="128"/>
      <c r="R53" s="123">
        <f t="shared" si="4"/>
        <v>0</v>
      </c>
      <c r="S53" s="123">
        <f t="shared" si="5"/>
        <v>0</v>
      </c>
      <c r="T53" s="123">
        <f t="shared" si="6"/>
        <v>0</v>
      </c>
      <c r="U53" s="140">
        <f t="shared" si="7"/>
        <v>0</v>
      </c>
      <c r="V53" s="128"/>
      <c r="W53" s="128" t="s">
        <v>56</v>
      </c>
      <c r="X53" s="128">
        <v>0</v>
      </c>
      <c r="Y53" s="128" t="s">
        <v>354</v>
      </c>
      <c r="Z53" s="128" t="s">
        <v>354</v>
      </c>
      <c r="AA53" s="128" t="s">
        <v>354</v>
      </c>
      <c r="AB53" s="128" t="s">
        <v>354</v>
      </c>
    </row>
    <row r="54" spans="1:28" x14ac:dyDescent="0.2">
      <c r="A54" s="128" t="s">
        <v>78</v>
      </c>
      <c r="B54" s="139">
        <f t="shared" si="1"/>
        <v>0</v>
      </c>
      <c r="C54" s="128"/>
      <c r="D54" s="123">
        <v>0</v>
      </c>
      <c r="E54" s="123">
        <v>0</v>
      </c>
      <c r="F54" s="123">
        <v>0</v>
      </c>
      <c r="G54" s="123">
        <v>0</v>
      </c>
      <c r="H54" s="156"/>
      <c r="I54" s="123">
        <f t="shared" si="2"/>
        <v>0</v>
      </c>
      <c r="J54" s="128"/>
      <c r="K54" s="123">
        <v>0</v>
      </c>
      <c r="L54" s="123">
        <v>0</v>
      </c>
      <c r="M54" s="123">
        <v>0</v>
      </c>
      <c r="N54" s="128"/>
      <c r="O54" s="159"/>
      <c r="P54" s="123">
        <f t="shared" si="3"/>
        <v>0</v>
      </c>
      <c r="Q54" s="128"/>
      <c r="R54" s="123">
        <f t="shared" si="4"/>
        <v>0</v>
      </c>
      <c r="S54" s="123">
        <f t="shared" si="5"/>
        <v>0</v>
      </c>
      <c r="T54" s="123">
        <f t="shared" si="6"/>
        <v>0</v>
      </c>
      <c r="U54" s="140">
        <f t="shared" si="7"/>
        <v>0</v>
      </c>
      <c r="V54" s="128"/>
      <c r="W54" s="128" t="s">
        <v>56</v>
      </c>
      <c r="X54" s="128">
        <v>0</v>
      </c>
      <c r="Y54" s="128" t="s">
        <v>354</v>
      </c>
      <c r="Z54" s="128" t="s">
        <v>354</v>
      </c>
      <c r="AA54" s="128" t="s">
        <v>354</v>
      </c>
      <c r="AB54" s="128" t="s">
        <v>354</v>
      </c>
    </row>
    <row r="55" spans="1:28" x14ac:dyDescent="0.2">
      <c r="A55" s="128" t="s">
        <v>79</v>
      </c>
      <c r="B55" s="139">
        <f t="shared" si="1"/>
        <v>0</v>
      </c>
      <c r="C55" s="128"/>
      <c r="D55" s="123">
        <v>0</v>
      </c>
      <c r="E55" s="123">
        <v>0</v>
      </c>
      <c r="F55" s="123">
        <v>0</v>
      </c>
      <c r="G55" s="123">
        <v>0</v>
      </c>
      <c r="H55" s="156"/>
      <c r="I55" s="123">
        <f t="shared" si="2"/>
        <v>0</v>
      </c>
      <c r="J55" s="128"/>
      <c r="K55" s="123">
        <v>0</v>
      </c>
      <c r="L55" s="123">
        <v>0</v>
      </c>
      <c r="M55" s="123">
        <v>0</v>
      </c>
      <c r="N55" s="128"/>
      <c r="O55" s="159"/>
      <c r="P55" s="123">
        <f t="shared" si="3"/>
        <v>0</v>
      </c>
      <c r="Q55" s="128"/>
      <c r="R55" s="123">
        <f t="shared" si="4"/>
        <v>0</v>
      </c>
      <c r="S55" s="123">
        <f t="shared" si="5"/>
        <v>0</v>
      </c>
      <c r="T55" s="123">
        <f t="shared" si="6"/>
        <v>0</v>
      </c>
      <c r="U55" s="140">
        <f t="shared" si="7"/>
        <v>0</v>
      </c>
      <c r="V55" s="128"/>
      <c r="W55" s="128" t="s">
        <v>56</v>
      </c>
      <c r="X55" s="128">
        <v>0</v>
      </c>
      <c r="Y55" s="128" t="s">
        <v>354</v>
      </c>
      <c r="Z55" s="128" t="s">
        <v>354</v>
      </c>
      <c r="AA55" s="128" t="s">
        <v>354</v>
      </c>
      <c r="AB55" s="128" t="s">
        <v>354</v>
      </c>
    </row>
    <row r="56" spans="1:28" x14ac:dyDescent="0.2">
      <c r="A56" s="128" t="s">
        <v>81</v>
      </c>
      <c r="B56" s="139">
        <f t="shared" si="1"/>
        <v>0</v>
      </c>
      <c r="C56" s="128"/>
      <c r="D56" s="123">
        <v>0</v>
      </c>
      <c r="E56" s="123">
        <v>0</v>
      </c>
      <c r="F56" s="123">
        <v>0</v>
      </c>
      <c r="G56" s="123">
        <v>0</v>
      </c>
      <c r="H56" s="156"/>
      <c r="I56" s="123">
        <f t="shared" si="2"/>
        <v>0</v>
      </c>
      <c r="J56" s="128"/>
      <c r="K56" s="123">
        <v>0</v>
      </c>
      <c r="L56" s="123">
        <v>0</v>
      </c>
      <c r="M56" s="123">
        <v>0</v>
      </c>
      <c r="N56" s="128"/>
      <c r="O56" s="159"/>
      <c r="P56" s="123">
        <f t="shared" si="3"/>
        <v>0</v>
      </c>
      <c r="Q56" s="128"/>
      <c r="R56" s="123">
        <f t="shared" si="4"/>
        <v>0</v>
      </c>
      <c r="S56" s="123">
        <f t="shared" si="5"/>
        <v>0</v>
      </c>
      <c r="T56" s="123">
        <f t="shared" si="6"/>
        <v>0</v>
      </c>
      <c r="U56" s="140">
        <f t="shared" si="7"/>
        <v>0</v>
      </c>
      <c r="V56" s="128"/>
      <c r="W56" s="128" t="s">
        <v>56</v>
      </c>
      <c r="X56" s="128">
        <v>0</v>
      </c>
      <c r="Y56" s="128" t="s">
        <v>354</v>
      </c>
      <c r="Z56" s="128" t="s">
        <v>354</v>
      </c>
      <c r="AA56" s="128" t="s">
        <v>354</v>
      </c>
      <c r="AB56" s="128" t="s">
        <v>354</v>
      </c>
    </row>
    <row r="57" spans="1:28" x14ac:dyDescent="0.2">
      <c r="A57" s="128" t="s">
        <v>82</v>
      </c>
      <c r="B57" s="139">
        <f t="shared" si="1"/>
        <v>0</v>
      </c>
      <c r="C57" s="128"/>
      <c r="D57" s="123">
        <v>0</v>
      </c>
      <c r="E57" s="123">
        <v>0</v>
      </c>
      <c r="F57" s="123">
        <v>0</v>
      </c>
      <c r="G57" s="123">
        <v>0</v>
      </c>
      <c r="H57" s="156"/>
      <c r="I57" s="123">
        <f t="shared" si="2"/>
        <v>0</v>
      </c>
      <c r="J57" s="128"/>
      <c r="K57" s="123">
        <v>0</v>
      </c>
      <c r="L57" s="123">
        <v>0</v>
      </c>
      <c r="M57" s="123">
        <v>0</v>
      </c>
      <c r="N57" s="128"/>
      <c r="O57" s="159"/>
      <c r="P57" s="123">
        <f t="shared" si="3"/>
        <v>0</v>
      </c>
      <c r="Q57" s="128"/>
      <c r="R57" s="123">
        <f t="shared" si="4"/>
        <v>0</v>
      </c>
      <c r="S57" s="123">
        <f t="shared" si="5"/>
        <v>0</v>
      </c>
      <c r="T57" s="123">
        <f t="shared" si="6"/>
        <v>0</v>
      </c>
      <c r="U57" s="140">
        <f t="shared" si="7"/>
        <v>0</v>
      </c>
      <c r="V57" s="128"/>
      <c r="W57" s="128" t="s">
        <v>56</v>
      </c>
      <c r="X57" s="128">
        <v>0</v>
      </c>
      <c r="Y57" s="128" t="s">
        <v>354</v>
      </c>
      <c r="Z57" s="128" t="s">
        <v>12</v>
      </c>
      <c r="AA57" s="128" t="s">
        <v>354</v>
      </c>
      <c r="AB57" s="128" t="s">
        <v>354</v>
      </c>
    </row>
    <row r="58" spans="1:28" x14ac:dyDescent="0.2">
      <c r="A58" s="128" t="s">
        <v>83</v>
      </c>
      <c r="B58" s="139">
        <f t="shared" si="1"/>
        <v>0</v>
      </c>
      <c r="C58" s="128"/>
      <c r="D58" s="123">
        <v>0</v>
      </c>
      <c r="E58" s="123">
        <v>0</v>
      </c>
      <c r="F58" s="123">
        <v>0</v>
      </c>
      <c r="G58" s="123">
        <v>0</v>
      </c>
      <c r="H58" s="156"/>
      <c r="I58" s="123">
        <f t="shared" si="2"/>
        <v>0</v>
      </c>
      <c r="J58" s="128"/>
      <c r="K58" s="123">
        <v>0</v>
      </c>
      <c r="L58" s="123">
        <v>0</v>
      </c>
      <c r="M58" s="123">
        <v>0</v>
      </c>
      <c r="N58" s="128"/>
      <c r="O58" s="159"/>
      <c r="P58" s="123">
        <f t="shared" si="3"/>
        <v>0</v>
      </c>
      <c r="Q58" s="128"/>
      <c r="R58" s="123">
        <f t="shared" si="4"/>
        <v>0</v>
      </c>
      <c r="S58" s="123">
        <f t="shared" si="5"/>
        <v>0</v>
      </c>
      <c r="T58" s="123">
        <f t="shared" si="6"/>
        <v>0</v>
      </c>
      <c r="U58" s="140">
        <f t="shared" si="7"/>
        <v>0</v>
      </c>
      <c r="V58" s="128"/>
      <c r="W58" s="128" t="s">
        <v>56</v>
      </c>
      <c r="X58" s="128">
        <v>0</v>
      </c>
      <c r="Y58" s="128" t="s">
        <v>354</v>
      </c>
      <c r="Z58" s="128" t="s">
        <v>354</v>
      </c>
      <c r="AA58" s="128" t="s">
        <v>354</v>
      </c>
      <c r="AB58" s="128" t="s">
        <v>354</v>
      </c>
    </row>
    <row r="59" spans="1:28" x14ac:dyDescent="0.2">
      <c r="A59" s="128" t="s">
        <v>84</v>
      </c>
      <c r="B59" s="139">
        <f t="shared" si="1"/>
        <v>449.23414192450787</v>
      </c>
      <c r="C59" s="128"/>
      <c r="D59" s="123">
        <v>425.37604140676382</v>
      </c>
      <c r="E59" s="123">
        <v>23.858100517744056</v>
      </c>
      <c r="F59" s="123">
        <v>0</v>
      </c>
      <c r="G59" s="123">
        <v>0</v>
      </c>
      <c r="H59" s="156"/>
      <c r="I59" s="123">
        <f t="shared" si="2"/>
        <v>0</v>
      </c>
      <c r="J59" s="128"/>
      <c r="K59" s="123">
        <v>0</v>
      </c>
      <c r="L59" s="123">
        <v>0</v>
      </c>
      <c r="M59" s="123">
        <v>0</v>
      </c>
      <c r="N59" s="128"/>
      <c r="O59" s="159"/>
      <c r="P59" s="123">
        <f t="shared" si="3"/>
        <v>-449.23414192450787</v>
      </c>
      <c r="Q59" s="128"/>
      <c r="R59" s="123">
        <f t="shared" si="4"/>
        <v>-425.37604140676382</v>
      </c>
      <c r="S59" s="123">
        <f t="shared" si="5"/>
        <v>-23.858100517744056</v>
      </c>
      <c r="T59" s="123">
        <f t="shared" si="6"/>
        <v>0</v>
      </c>
      <c r="U59" s="140">
        <f t="shared" si="7"/>
        <v>0</v>
      </c>
      <c r="V59" s="128"/>
      <c r="W59" s="128" t="s">
        <v>56</v>
      </c>
      <c r="X59" s="128">
        <v>0</v>
      </c>
      <c r="Y59" s="128" t="s">
        <v>354</v>
      </c>
      <c r="Z59" s="128" t="s">
        <v>354</v>
      </c>
      <c r="AA59" s="128" t="s">
        <v>354</v>
      </c>
      <c r="AB59" s="128" t="s">
        <v>354</v>
      </c>
    </row>
    <row r="60" spans="1:28" x14ac:dyDescent="0.2">
      <c r="A60" s="128" t="s">
        <v>85</v>
      </c>
      <c r="B60" s="139">
        <f t="shared" si="1"/>
        <v>0</v>
      </c>
      <c r="C60" s="128"/>
      <c r="D60" s="123">
        <v>0</v>
      </c>
      <c r="E60" s="123">
        <v>0</v>
      </c>
      <c r="F60" s="123">
        <v>0</v>
      </c>
      <c r="G60" s="123">
        <v>0</v>
      </c>
      <c r="H60" s="156"/>
      <c r="I60" s="123">
        <f t="shared" si="2"/>
        <v>0</v>
      </c>
      <c r="J60" s="128"/>
      <c r="K60" s="123">
        <v>0</v>
      </c>
      <c r="L60" s="123">
        <v>0</v>
      </c>
      <c r="M60" s="123">
        <v>0</v>
      </c>
      <c r="N60" s="128"/>
      <c r="O60" s="159"/>
      <c r="P60" s="123">
        <f t="shared" si="3"/>
        <v>0</v>
      </c>
      <c r="Q60" s="128"/>
      <c r="R60" s="123">
        <f t="shared" si="4"/>
        <v>0</v>
      </c>
      <c r="S60" s="123">
        <f t="shared" si="5"/>
        <v>0</v>
      </c>
      <c r="T60" s="123">
        <f t="shared" si="6"/>
        <v>0</v>
      </c>
      <c r="U60" s="140">
        <f t="shared" si="7"/>
        <v>0</v>
      </c>
      <c r="V60" s="128"/>
      <c r="W60" s="128" t="s">
        <v>56</v>
      </c>
      <c r="X60" s="128">
        <v>0</v>
      </c>
      <c r="Y60" s="128" t="s">
        <v>354</v>
      </c>
      <c r="Z60" s="128" t="s">
        <v>354</v>
      </c>
      <c r="AA60" s="128" t="s">
        <v>354</v>
      </c>
      <c r="AB60" s="128" t="s">
        <v>354</v>
      </c>
    </row>
    <row r="61" spans="1:28" x14ac:dyDescent="0.2">
      <c r="A61" s="128" t="s">
        <v>86</v>
      </c>
      <c r="B61" s="139">
        <f t="shared" si="1"/>
        <v>0</v>
      </c>
      <c r="C61" s="128"/>
      <c r="D61" s="123">
        <v>0</v>
      </c>
      <c r="E61" s="123">
        <v>0</v>
      </c>
      <c r="F61" s="123">
        <v>0</v>
      </c>
      <c r="G61" s="123">
        <v>0</v>
      </c>
      <c r="H61" s="156"/>
      <c r="I61" s="123">
        <f t="shared" si="2"/>
        <v>0</v>
      </c>
      <c r="J61" s="128"/>
      <c r="K61" s="123">
        <v>0</v>
      </c>
      <c r="L61" s="123">
        <v>0</v>
      </c>
      <c r="M61" s="123">
        <v>0</v>
      </c>
      <c r="N61" s="128"/>
      <c r="O61" s="159"/>
      <c r="P61" s="123">
        <f t="shared" si="3"/>
        <v>0</v>
      </c>
      <c r="Q61" s="128"/>
      <c r="R61" s="123">
        <f t="shared" si="4"/>
        <v>0</v>
      </c>
      <c r="S61" s="123">
        <f t="shared" si="5"/>
        <v>0</v>
      </c>
      <c r="T61" s="123">
        <f t="shared" si="6"/>
        <v>0</v>
      </c>
      <c r="U61" s="140">
        <f t="shared" si="7"/>
        <v>0</v>
      </c>
      <c r="V61" s="128"/>
      <c r="W61" s="128" t="s">
        <v>56</v>
      </c>
      <c r="X61" s="128" t="s">
        <v>20</v>
      </c>
      <c r="Y61" s="128" t="s">
        <v>354</v>
      </c>
      <c r="Z61" s="128" t="s">
        <v>354</v>
      </c>
      <c r="AA61" s="128" t="s">
        <v>354</v>
      </c>
      <c r="AB61" s="128" t="s">
        <v>354</v>
      </c>
    </row>
    <row r="62" spans="1:28" x14ac:dyDescent="0.2">
      <c r="A62" s="128" t="s">
        <v>87</v>
      </c>
      <c r="B62" s="139">
        <f t="shared" si="1"/>
        <v>29.184367631757578</v>
      </c>
      <c r="C62" s="128"/>
      <c r="D62" s="123">
        <v>29.184367631757578</v>
      </c>
      <c r="E62" s="123">
        <v>0</v>
      </c>
      <c r="F62" s="123">
        <v>0</v>
      </c>
      <c r="G62" s="123">
        <v>0</v>
      </c>
      <c r="H62" s="156"/>
      <c r="I62" s="123">
        <f t="shared" si="2"/>
        <v>0</v>
      </c>
      <c r="J62" s="128"/>
      <c r="K62" s="123">
        <v>0</v>
      </c>
      <c r="L62" s="123">
        <v>0</v>
      </c>
      <c r="M62" s="123">
        <v>0</v>
      </c>
      <c r="N62" s="128"/>
      <c r="O62" s="159"/>
      <c r="P62" s="123">
        <f t="shared" si="3"/>
        <v>-29.184367631757578</v>
      </c>
      <c r="Q62" s="128"/>
      <c r="R62" s="123">
        <f t="shared" si="4"/>
        <v>-29.184367631757578</v>
      </c>
      <c r="S62" s="123">
        <f t="shared" si="5"/>
        <v>0</v>
      </c>
      <c r="T62" s="123">
        <f t="shared" si="6"/>
        <v>0</v>
      </c>
      <c r="U62" s="140">
        <f t="shared" si="7"/>
        <v>0</v>
      </c>
      <c r="V62" s="128"/>
      <c r="W62" s="128" t="s">
        <v>56</v>
      </c>
      <c r="X62" s="128">
        <v>0</v>
      </c>
      <c r="Y62" s="128" t="s">
        <v>354</v>
      </c>
      <c r="Z62" s="128" t="s">
        <v>354</v>
      </c>
      <c r="AA62" s="128" t="s">
        <v>354</v>
      </c>
      <c r="AB62" s="128" t="s">
        <v>354</v>
      </c>
    </row>
    <row r="63" spans="1:28" x14ac:dyDescent="0.2">
      <c r="A63" s="128" t="s">
        <v>89</v>
      </c>
      <c r="B63" s="139">
        <f t="shared" si="1"/>
        <v>0</v>
      </c>
      <c r="C63" s="128"/>
      <c r="D63" s="123">
        <v>0</v>
      </c>
      <c r="E63" s="123">
        <v>0</v>
      </c>
      <c r="F63" s="123">
        <v>0</v>
      </c>
      <c r="G63" s="123">
        <v>0</v>
      </c>
      <c r="H63" s="156"/>
      <c r="I63" s="123">
        <f t="shared" si="2"/>
        <v>0</v>
      </c>
      <c r="J63" s="128"/>
      <c r="K63" s="123">
        <v>0</v>
      </c>
      <c r="L63" s="123">
        <v>0</v>
      </c>
      <c r="M63" s="123">
        <v>0</v>
      </c>
      <c r="N63" s="128"/>
      <c r="O63" s="159"/>
      <c r="P63" s="123">
        <f t="shared" si="3"/>
        <v>0</v>
      </c>
      <c r="Q63" s="128"/>
      <c r="R63" s="123">
        <f t="shared" si="4"/>
        <v>0</v>
      </c>
      <c r="S63" s="123">
        <f t="shared" si="5"/>
        <v>0</v>
      </c>
      <c r="T63" s="123">
        <f t="shared" si="6"/>
        <v>0</v>
      </c>
      <c r="U63" s="140">
        <f t="shared" si="7"/>
        <v>0</v>
      </c>
      <c r="V63" s="128"/>
      <c r="W63" s="128" t="s">
        <v>56</v>
      </c>
      <c r="X63" s="128">
        <v>0</v>
      </c>
      <c r="Y63" s="128" t="s">
        <v>354</v>
      </c>
      <c r="Z63" s="128" t="s">
        <v>12</v>
      </c>
      <c r="AA63" s="128" t="s">
        <v>354</v>
      </c>
      <c r="AB63" s="128" t="s">
        <v>354</v>
      </c>
    </row>
    <row r="64" spans="1:28" x14ac:dyDescent="0.2">
      <c r="A64" s="128" t="s">
        <v>90</v>
      </c>
      <c r="B64" s="139">
        <f t="shared" si="1"/>
        <v>0</v>
      </c>
      <c r="C64" s="128"/>
      <c r="D64" s="123">
        <v>0</v>
      </c>
      <c r="E64" s="123">
        <v>0</v>
      </c>
      <c r="F64" s="123">
        <v>0</v>
      </c>
      <c r="G64" s="123">
        <v>0</v>
      </c>
      <c r="H64" s="156"/>
      <c r="I64" s="123">
        <f t="shared" si="2"/>
        <v>0</v>
      </c>
      <c r="J64" s="128"/>
      <c r="K64" s="123">
        <v>0</v>
      </c>
      <c r="L64" s="123">
        <v>0</v>
      </c>
      <c r="M64" s="123">
        <v>0</v>
      </c>
      <c r="N64" s="128"/>
      <c r="O64" s="159"/>
      <c r="P64" s="123">
        <f t="shared" si="3"/>
        <v>0</v>
      </c>
      <c r="Q64" s="128"/>
      <c r="R64" s="123">
        <f t="shared" si="4"/>
        <v>0</v>
      </c>
      <c r="S64" s="123">
        <f t="shared" si="5"/>
        <v>0</v>
      </c>
      <c r="T64" s="123">
        <f t="shared" si="6"/>
        <v>0</v>
      </c>
      <c r="U64" s="140">
        <f t="shared" si="7"/>
        <v>0</v>
      </c>
      <c r="V64" s="128"/>
      <c r="W64" s="128" t="s">
        <v>56</v>
      </c>
      <c r="X64" s="128">
        <v>0</v>
      </c>
      <c r="Y64" s="128" t="s">
        <v>354</v>
      </c>
      <c r="Z64" s="128" t="s">
        <v>354</v>
      </c>
      <c r="AA64" s="128" t="s">
        <v>354</v>
      </c>
      <c r="AB64" s="128" t="s">
        <v>354</v>
      </c>
    </row>
    <row r="65" spans="1:28" x14ac:dyDescent="0.2">
      <c r="A65" s="128" t="s">
        <v>91</v>
      </c>
      <c r="B65" s="139">
        <f t="shared" si="1"/>
        <v>0</v>
      </c>
      <c r="C65" s="128"/>
      <c r="D65" s="123">
        <v>0</v>
      </c>
      <c r="E65" s="123">
        <v>0</v>
      </c>
      <c r="F65" s="123">
        <v>0</v>
      </c>
      <c r="G65" s="123">
        <v>0</v>
      </c>
      <c r="H65" s="156"/>
      <c r="I65" s="123">
        <f t="shared" si="2"/>
        <v>0</v>
      </c>
      <c r="J65" s="128"/>
      <c r="K65" s="123">
        <v>0</v>
      </c>
      <c r="L65" s="123">
        <v>0</v>
      </c>
      <c r="M65" s="123">
        <v>0</v>
      </c>
      <c r="N65" s="128"/>
      <c r="O65" s="159"/>
      <c r="P65" s="123">
        <f t="shared" si="3"/>
        <v>0</v>
      </c>
      <c r="Q65" s="128"/>
      <c r="R65" s="123">
        <f t="shared" si="4"/>
        <v>0</v>
      </c>
      <c r="S65" s="123">
        <f t="shared" si="5"/>
        <v>0</v>
      </c>
      <c r="T65" s="123">
        <f t="shared" si="6"/>
        <v>0</v>
      </c>
      <c r="U65" s="140">
        <f t="shared" si="7"/>
        <v>0</v>
      </c>
      <c r="V65" s="128"/>
      <c r="W65" s="128" t="s">
        <v>56</v>
      </c>
      <c r="X65" s="128" t="s">
        <v>20</v>
      </c>
      <c r="Y65" s="128" t="s">
        <v>354</v>
      </c>
      <c r="Z65" s="128" t="s">
        <v>354</v>
      </c>
      <c r="AA65" s="128" t="s">
        <v>354</v>
      </c>
      <c r="AB65" s="128" t="s">
        <v>354</v>
      </c>
    </row>
    <row r="66" spans="1:28" x14ac:dyDescent="0.2">
      <c r="A66" s="128" t="s">
        <v>92</v>
      </c>
      <c r="B66" s="139">
        <f t="shared" si="1"/>
        <v>14.770827413655081</v>
      </c>
      <c r="C66" s="128"/>
      <c r="D66" s="123">
        <v>14.770827413655081</v>
      </c>
      <c r="E66" s="123">
        <v>0</v>
      </c>
      <c r="F66" s="123">
        <v>0</v>
      </c>
      <c r="G66" s="123">
        <v>0</v>
      </c>
      <c r="H66" s="156"/>
      <c r="I66" s="123">
        <f t="shared" si="2"/>
        <v>0</v>
      </c>
      <c r="J66" s="128"/>
      <c r="K66" s="123">
        <v>0</v>
      </c>
      <c r="L66" s="123">
        <v>0</v>
      </c>
      <c r="M66" s="123">
        <v>0</v>
      </c>
      <c r="N66" s="128"/>
      <c r="O66" s="159"/>
      <c r="P66" s="123">
        <f t="shared" si="3"/>
        <v>-14.770827413655081</v>
      </c>
      <c r="Q66" s="128"/>
      <c r="R66" s="123">
        <f t="shared" si="4"/>
        <v>-14.770827413655081</v>
      </c>
      <c r="S66" s="123">
        <f t="shared" si="5"/>
        <v>0</v>
      </c>
      <c r="T66" s="123">
        <f t="shared" si="6"/>
        <v>0</v>
      </c>
      <c r="U66" s="140">
        <f t="shared" si="7"/>
        <v>0</v>
      </c>
      <c r="V66" s="128"/>
      <c r="W66" s="128" t="s">
        <v>56</v>
      </c>
      <c r="X66" s="128">
        <v>0</v>
      </c>
      <c r="Y66" s="128" t="s">
        <v>354</v>
      </c>
      <c r="Z66" s="128" t="s">
        <v>354</v>
      </c>
      <c r="AA66" s="128" t="s">
        <v>354</v>
      </c>
      <c r="AB66" s="128" t="s">
        <v>353</v>
      </c>
    </row>
    <row r="67" spans="1:28" x14ac:dyDescent="0.2">
      <c r="A67" s="128" t="s">
        <v>93</v>
      </c>
      <c r="B67" s="139">
        <f t="shared" si="1"/>
        <v>3602.2094040533084</v>
      </c>
      <c r="C67" s="128"/>
      <c r="D67" s="123">
        <v>3473.842382247205</v>
      </c>
      <c r="E67" s="123">
        <v>128.36702180610357</v>
      </c>
      <c r="F67" s="123">
        <v>0</v>
      </c>
      <c r="G67" s="123">
        <v>0</v>
      </c>
      <c r="H67" s="156"/>
      <c r="I67" s="123">
        <f t="shared" si="2"/>
        <v>0</v>
      </c>
      <c r="J67" s="128"/>
      <c r="K67" s="123">
        <v>0</v>
      </c>
      <c r="L67" s="123">
        <v>0</v>
      </c>
      <c r="M67" s="123">
        <v>0</v>
      </c>
      <c r="N67" s="128"/>
      <c r="O67" s="159"/>
      <c r="P67" s="123">
        <f t="shared" si="3"/>
        <v>-3602.2094040533084</v>
      </c>
      <c r="Q67" s="128"/>
      <c r="R67" s="123">
        <f t="shared" si="4"/>
        <v>-3473.842382247205</v>
      </c>
      <c r="S67" s="123">
        <f t="shared" si="5"/>
        <v>-128.36702180610357</v>
      </c>
      <c r="T67" s="123">
        <f t="shared" si="6"/>
        <v>0</v>
      </c>
      <c r="U67" s="140">
        <f t="shared" si="7"/>
        <v>0</v>
      </c>
      <c r="V67" s="128"/>
      <c r="W67" s="128" t="s">
        <v>56</v>
      </c>
      <c r="X67" s="128">
        <v>0</v>
      </c>
      <c r="Y67" s="128" t="s">
        <v>354</v>
      </c>
      <c r="Z67" s="128" t="s">
        <v>12</v>
      </c>
      <c r="AA67" s="128" t="s">
        <v>354</v>
      </c>
      <c r="AB67" s="128" t="s">
        <v>354</v>
      </c>
    </row>
    <row r="68" spans="1:28" x14ac:dyDescent="0.2">
      <c r="A68" s="128" t="s">
        <v>94</v>
      </c>
      <c r="B68" s="139">
        <f t="shared" si="1"/>
        <v>0</v>
      </c>
      <c r="C68" s="128"/>
      <c r="D68" s="123">
        <v>0</v>
      </c>
      <c r="E68" s="123">
        <v>0</v>
      </c>
      <c r="F68" s="123">
        <v>0</v>
      </c>
      <c r="G68" s="123">
        <v>0</v>
      </c>
      <c r="H68" s="156"/>
      <c r="I68" s="123">
        <f t="shared" si="2"/>
        <v>0</v>
      </c>
      <c r="J68" s="128"/>
      <c r="K68" s="123">
        <v>0</v>
      </c>
      <c r="L68" s="123">
        <v>0</v>
      </c>
      <c r="M68" s="123">
        <v>0</v>
      </c>
      <c r="N68" s="128"/>
      <c r="O68" s="159"/>
      <c r="P68" s="123">
        <f t="shared" si="3"/>
        <v>0</v>
      </c>
      <c r="Q68" s="128"/>
      <c r="R68" s="123">
        <f t="shared" si="4"/>
        <v>0</v>
      </c>
      <c r="S68" s="123">
        <f t="shared" si="5"/>
        <v>0</v>
      </c>
      <c r="T68" s="123">
        <f t="shared" si="6"/>
        <v>0</v>
      </c>
      <c r="U68" s="140">
        <f t="shared" si="7"/>
        <v>0</v>
      </c>
      <c r="V68" s="128"/>
      <c r="W68" s="128" t="s">
        <v>56</v>
      </c>
      <c r="X68" s="128">
        <v>0</v>
      </c>
      <c r="Y68" s="128" t="s">
        <v>354</v>
      </c>
      <c r="Z68" s="128" t="s">
        <v>354</v>
      </c>
      <c r="AA68" s="128" t="s">
        <v>354</v>
      </c>
      <c r="AB68" s="128" t="s">
        <v>354</v>
      </c>
    </row>
    <row r="69" spans="1:28" x14ac:dyDescent="0.2">
      <c r="A69" s="128" t="s">
        <v>95</v>
      </c>
      <c r="B69" s="139">
        <f t="shared" si="1"/>
        <v>0</v>
      </c>
      <c r="C69" s="128"/>
      <c r="D69" s="123">
        <v>0</v>
      </c>
      <c r="E69" s="123">
        <v>0</v>
      </c>
      <c r="F69" s="123">
        <v>0</v>
      </c>
      <c r="G69" s="123">
        <v>0</v>
      </c>
      <c r="H69" s="156"/>
      <c r="I69" s="123">
        <f t="shared" si="2"/>
        <v>0</v>
      </c>
      <c r="J69" s="128"/>
      <c r="K69" s="123">
        <v>0</v>
      </c>
      <c r="L69" s="123">
        <v>0</v>
      </c>
      <c r="M69" s="123">
        <v>0</v>
      </c>
      <c r="N69" s="128"/>
      <c r="O69" s="159"/>
      <c r="P69" s="123">
        <f t="shared" si="3"/>
        <v>0</v>
      </c>
      <c r="Q69" s="128"/>
      <c r="R69" s="123">
        <f t="shared" si="4"/>
        <v>0</v>
      </c>
      <c r="S69" s="123">
        <f t="shared" si="5"/>
        <v>0</v>
      </c>
      <c r="T69" s="123">
        <f t="shared" si="6"/>
        <v>0</v>
      </c>
      <c r="U69" s="140">
        <f t="shared" si="7"/>
        <v>0</v>
      </c>
      <c r="V69" s="128"/>
      <c r="W69" s="128" t="s">
        <v>56</v>
      </c>
      <c r="X69" s="128">
        <v>0</v>
      </c>
      <c r="Y69" s="128" t="s">
        <v>354</v>
      </c>
      <c r="Z69" s="128" t="s">
        <v>12</v>
      </c>
      <c r="AA69" s="128" t="s">
        <v>354</v>
      </c>
      <c r="AB69" s="128" t="s">
        <v>354</v>
      </c>
    </row>
    <row r="70" spans="1:28" x14ac:dyDescent="0.2">
      <c r="A70" s="128" t="s">
        <v>96</v>
      </c>
      <c r="B70" s="139">
        <f t="shared" ref="B70:B133" si="8">SUM(D70:G70)</f>
        <v>0</v>
      </c>
      <c r="C70" s="128"/>
      <c r="D70" s="123">
        <v>0</v>
      </c>
      <c r="E70" s="123">
        <v>0</v>
      </c>
      <c r="F70" s="123">
        <v>0</v>
      </c>
      <c r="G70" s="123">
        <v>0</v>
      </c>
      <c r="H70" s="156"/>
      <c r="I70" s="123">
        <f t="shared" ref="I70:I133" si="9">SUM(K70:N70)</f>
        <v>0</v>
      </c>
      <c r="J70" s="128"/>
      <c r="K70" s="123">
        <v>0</v>
      </c>
      <c r="L70" s="123">
        <v>0</v>
      </c>
      <c r="M70" s="123">
        <v>0</v>
      </c>
      <c r="N70" s="128"/>
      <c r="O70" s="159"/>
      <c r="P70" s="123">
        <f t="shared" ref="P70:P133" si="10">SUM(R70:U70)</f>
        <v>0</v>
      </c>
      <c r="Q70" s="128"/>
      <c r="R70" s="123">
        <f t="shared" ref="R70:R133" si="11">K70-D70</f>
        <v>0</v>
      </c>
      <c r="S70" s="123">
        <f t="shared" ref="S70:S133" si="12">L70-E70</f>
        <v>0</v>
      </c>
      <c r="T70" s="123">
        <f t="shared" ref="T70:T133" si="13">M70-F70</f>
        <v>0</v>
      </c>
      <c r="U70" s="140">
        <f t="shared" ref="U70:U133" si="14">N70-G70</f>
        <v>0</v>
      </c>
      <c r="V70" s="128"/>
      <c r="W70" s="128" t="s">
        <v>56</v>
      </c>
      <c r="X70" s="128">
        <v>0</v>
      </c>
      <c r="Y70" s="128" t="s">
        <v>11</v>
      </c>
      <c r="Z70" s="128" t="s">
        <v>354</v>
      </c>
      <c r="AA70" s="128" t="s">
        <v>354</v>
      </c>
      <c r="AB70" s="128" t="s">
        <v>354</v>
      </c>
    </row>
    <row r="71" spans="1:28" x14ac:dyDescent="0.2">
      <c r="A71" s="128" t="s">
        <v>97</v>
      </c>
      <c r="B71" s="139">
        <f t="shared" si="8"/>
        <v>0</v>
      </c>
      <c r="C71" s="128"/>
      <c r="D71" s="123">
        <v>0</v>
      </c>
      <c r="E71" s="123">
        <v>0</v>
      </c>
      <c r="F71" s="123">
        <v>0</v>
      </c>
      <c r="G71" s="123">
        <v>0</v>
      </c>
      <c r="H71" s="156"/>
      <c r="I71" s="123">
        <f t="shared" si="9"/>
        <v>70.401727252741054</v>
      </c>
      <c r="J71" s="128"/>
      <c r="K71" s="123">
        <v>65.704637614466634</v>
      </c>
      <c r="L71" s="123">
        <v>-9.8129120737593549</v>
      </c>
      <c r="M71" s="123">
        <v>14.510001712033775</v>
      </c>
      <c r="N71" s="128"/>
      <c r="O71" s="159"/>
      <c r="P71" s="123">
        <f t="shared" si="10"/>
        <v>70.401727252741054</v>
      </c>
      <c r="Q71" s="128"/>
      <c r="R71" s="123">
        <f t="shared" si="11"/>
        <v>65.704637614466634</v>
      </c>
      <c r="S71" s="123">
        <f t="shared" si="12"/>
        <v>-9.8129120737593549</v>
      </c>
      <c r="T71" s="123">
        <f t="shared" si="13"/>
        <v>14.510001712033775</v>
      </c>
      <c r="U71" s="140">
        <f t="shared" si="14"/>
        <v>0</v>
      </c>
      <c r="V71" s="128"/>
      <c r="W71" s="128" t="s">
        <v>56</v>
      </c>
      <c r="X71" s="128">
        <v>0</v>
      </c>
      <c r="Y71" s="128" t="s">
        <v>354</v>
      </c>
      <c r="Z71" s="128" t="s">
        <v>354</v>
      </c>
      <c r="AA71" s="128" t="s">
        <v>354</v>
      </c>
      <c r="AB71" s="128" t="s">
        <v>354</v>
      </c>
    </row>
    <row r="72" spans="1:28" x14ac:dyDescent="0.2">
      <c r="A72" s="128" t="s">
        <v>98</v>
      </c>
      <c r="B72" s="139">
        <f t="shared" si="8"/>
        <v>0</v>
      </c>
      <c r="C72" s="128"/>
      <c r="D72" s="123">
        <v>0</v>
      </c>
      <c r="E72" s="123">
        <v>0</v>
      </c>
      <c r="F72" s="123">
        <v>0</v>
      </c>
      <c r="G72" s="123">
        <v>0</v>
      </c>
      <c r="H72" s="156"/>
      <c r="I72" s="123">
        <f t="shared" si="9"/>
        <v>0</v>
      </c>
      <c r="J72" s="128"/>
      <c r="K72" s="123">
        <v>0</v>
      </c>
      <c r="L72" s="123">
        <v>0</v>
      </c>
      <c r="M72" s="123">
        <v>0</v>
      </c>
      <c r="N72" s="128"/>
      <c r="O72" s="159"/>
      <c r="P72" s="123">
        <f t="shared" si="10"/>
        <v>0</v>
      </c>
      <c r="Q72" s="128"/>
      <c r="R72" s="123">
        <f t="shared" si="11"/>
        <v>0</v>
      </c>
      <c r="S72" s="123">
        <f t="shared" si="12"/>
        <v>0</v>
      </c>
      <c r="T72" s="123">
        <f t="shared" si="13"/>
        <v>0</v>
      </c>
      <c r="U72" s="140">
        <f t="shared" si="14"/>
        <v>0</v>
      </c>
      <c r="V72" s="128"/>
      <c r="W72" s="128" t="s">
        <v>56</v>
      </c>
      <c r="X72" s="128">
        <v>0</v>
      </c>
      <c r="Y72" s="128" t="s">
        <v>354</v>
      </c>
      <c r="Z72" s="128" t="s">
        <v>12</v>
      </c>
      <c r="AA72" s="128" t="s">
        <v>354</v>
      </c>
      <c r="AB72" s="128" t="s">
        <v>354</v>
      </c>
    </row>
    <row r="73" spans="1:28" x14ac:dyDescent="0.2">
      <c r="A73" s="128" t="s">
        <v>99</v>
      </c>
      <c r="B73" s="139">
        <f t="shared" si="8"/>
        <v>0</v>
      </c>
      <c r="C73" s="128"/>
      <c r="D73" s="123">
        <v>0</v>
      </c>
      <c r="E73" s="123">
        <v>0</v>
      </c>
      <c r="F73" s="123">
        <v>0</v>
      </c>
      <c r="G73" s="123">
        <v>0</v>
      </c>
      <c r="H73" s="156"/>
      <c r="I73" s="123">
        <f t="shared" si="9"/>
        <v>0</v>
      </c>
      <c r="J73" s="128"/>
      <c r="K73" s="123">
        <v>0</v>
      </c>
      <c r="L73" s="123">
        <v>0</v>
      </c>
      <c r="M73" s="123">
        <v>0</v>
      </c>
      <c r="N73" s="128"/>
      <c r="O73" s="159"/>
      <c r="P73" s="123">
        <f t="shared" si="10"/>
        <v>0</v>
      </c>
      <c r="Q73" s="128"/>
      <c r="R73" s="123">
        <f t="shared" si="11"/>
        <v>0</v>
      </c>
      <c r="S73" s="123">
        <f t="shared" si="12"/>
        <v>0</v>
      </c>
      <c r="T73" s="123">
        <f t="shared" si="13"/>
        <v>0</v>
      </c>
      <c r="U73" s="140">
        <f t="shared" si="14"/>
        <v>0</v>
      </c>
      <c r="V73" s="128"/>
      <c r="W73" s="128" t="s">
        <v>56</v>
      </c>
      <c r="X73" s="128">
        <v>0</v>
      </c>
      <c r="Y73" s="128" t="s">
        <v>354</v>
      </c>
      <c r="Z73" s="128" t="s">
        <v>12</v>
      </c>
      <c r="AA73" s="128" t="s">
        <v>354</v>
      </c>
      <c r="AB73" s="128" t="s">
        <v>354</v>
      </c>
    </row>
    <row r="74" spans="1:28" x14ac:dyDescent="0.2">
      <c r="A74" s="128" t="s">
        <v>100</v>
      </c>
      <c r="B74" s="139">
        <f t="shared" si="8"/>
        <v>0</v>
      </c>
      <c r="C74" s="128"/>
      <c r="D74" s="123">
        <v>0</v>
      </c>
      <c r="E74" s="123">
        <v>0</v>
      </c>
      <c r="F74" s="123">
        <v>0</v>
      </c>
      <c r="G74" s="123">
        <v>0</v>
      </c>
      <c r="H74" s="156"/>
      <c r="I74" s="123">
        <f t="shared" si="9"/>
        <v>0</v>
      </c>
      <c r="J74" s="128"/>
      <c r="K74" s="123">
        <v>0</v>
      </c>
      <c r="L74" s="123">
        <v>0</v>
      </c>
      <c r="M74" s="123">
        <v>0</v>
      </c>
      <c r="N74" s="128"/>
      <c r="O74" s="159"/>
      <c r="P74" s="123">
        <f t="shared" si="10"/>
        <v>0</v>
      </c>
      <c r="Q74" s="128"/>
      <c r="R74" s="123">
        <f t="shared" si="11"/>
        <v>0</v>
      </c>
      <c r="S74" s="123">
        <f t="shared" si="12"/>
        <v>0</v>
      </c>
      <c r="T74" s="123">
        <f t="shared" si="13"/>
        <v>0</v>
      </c>
      <c r="U74" s="140">
        <f t="shared" si="14"/>
        <v>0</v>
      </c>
      <c r="V74" s="128"/>
      <c r="W74" s="128" t="s">
        <v>343</v>
      </c>
      <c r="X74" s="128">
        <v>0</v>
      </c>
      <c r="Y74" s="128" t="s">
        <v>354</v>
      </c>
      <c r="Z74" s="128" t="s">
        <v>354</v>
      </c>
      <c r="AA74" s="128" t="s">
        <v>354</v>
      </c>
      <c r="AB74" s="128" t="s">
        <v>353</v>
      </c>
    </row>
    <row r="75" spans="1:28" x14ac:dyDescent="0.2">
      <c r="A75" s="128" t="s">
        <v>102</v>
      </c>
      <c r="B75" s="139">
        <f t="shared" si="8"/>
        <v>0</v>
      </c>
      <c r="C75" s="128"/>
      <c r="D75" s="123">
        <v>0</v>
      </c>
      <c r="E75" s="123">
        <v>0</v>
      </c>
      <c r="F75" s="123">
        <v>0</v>
      </c>
      <c r="G75" s="123">
        <v>0</v>
      </c>
      <c r="H75" s="156"/>
      <c r="I75" s="123">
        <f t="shared" si="9"/>
        <v>0</v>
      </c>
      <c r="J75" s="128"/>
      <c r="K75" s="123">
        <v>0</v>
      </c>
      <c r="L75" s="123">
        <v>0</v>
      </c>
      <c r="M75" s="123">
        <v>0</v>
      </c>
      <c r="N75" s="128"/>
      <c r="O75" s="159"/>
      <c r="P75" s="123">
        <f t="shared" si="10"/>
        <v>0</v>
      </c>
      <c r="Q75" s="128"/>
      <c r="R75" s="123">
        <f t="shared" si="11"/>
        <v>0</v>
      </c>
      <c r="S75" s="123">
        <f t="shared" si="12"/>
        <v>0</v>
      </c>
      <c r="T75" s="123">
        <f t="shared" si="13"/>
        <v>0</v>
      </c>
      <c r="U75" s="140">
        <f t="shared" si="14"/>
        <v>0</v>
      </c>
      <c r="V75" s="128"/>
      <c r="W75" s="128" t="s">
        <v>343</v>
      </c>
      <c r="X75" s="128">
        <v>0</v>
      </c>
      <c r="Y75" s="128" t="s">
        <v>354</v>
      </c>
      <c r="Z75" s="128" t="s">
        <v>12</v>
      </c>
      <c r="AA75" s="128" t="s">
        <v>354</v>
      </c>
      <c r="AB75" s="128" t="s">
        <v>354</v>
      </c>
    </row>
    <row r="76" spans="1:28" x14ac:dyDescent="0.2">
      <c r="A76" s="128" t="s">
        <v>103</v>
      </c>
      <c r="B76" s="139">
        <f t="shared" si="8"/>
        <v>0</v>
      </c>
      <c r="C76" s="128"/>
      <c r="D76" s="123">
        <v>0</v>
      </c>
      <c r="E76" s="123">
        <v>0</v>
      </c>
      <c r="F76" s="123">
        <v>0</v>
      </c>
      <c r="G76" s="123">
        <v>0</v>
      </c>
      <c r="H76" s="156"/>
      <c r="I76" s="123">
        <f t="shared" si="9"/>
        <v>240.04479083112875</v>
      </c>
      <c r="J76" s="128"/>
      <c r="K76" s="123">
        <v>223.02152123175787</v>
      </c>
      <c r="L76" s="123">
        <v>16.322311439396778</v>
      </c>
      <c r="M76" s="123">
        <v>0.70095815997409472</v>
      </c>
      <c r="N76" s="128"/>
      <c r="O76" s="159"/>
      <c r="P76" s="123">
        <f t="shared" si="10"/>
        <v>240.04479083112875</v>
      </c>
      <c r="Q76" s="128"/>
      <c r="R76" s="123">
        <f t="shared" si="11"/>
        <v>223.02152123175787</v>
      </c>
      <c r="S76" s="123">
        <f t="shared" si="12"/>
        <v>16.322311439396778</v>
      </c>
      <c r="T76" s="123">
        <f t="shared" si="13"/>
        <v>0.70095815997409472</v>
      </c>
      <c r="U76" s="140">
        <f t="shared" si="14"/>
        <v>0</v>
      </c>
      <c r="V76" s="128"/>
      <c r="W76" s="128" t="s">
        <v>343</v>
      </c>
      <c r="X76" s="128">
        <v>0</v>
      </c>
      <c r="Y76" s="128" t="s">
        <v>354</v>
      </c>
      <c r="Z76" s="128" t="s">
        <v>12</v>
      </c>
      <c r="AA76" s="128" t="s">
        <v>354</v>
      </c>
      <c r="AB76" s="128" t="s">
        <v>354</v>
      </c>
    </row>
    <row r="77" spans="1:28" x14ac:dyDescent="0.2">
      <c r="A77" s="128" t="s">
        <v>104</v>
      </c>
      <c r="B77" s="139">
        <f t="shared" si="8"/>
        <v>0</v>
      </c>
      <c r="C77" s="128"/>
      <c r="D77" s="123">
        <v>0</v>
      </c>
      <c r="E77" s="123">
        <v>0</v>
      </c>
      <c r="F77" s="123">
        <v>0</v>
      </c>
      <c r="G77" s="123">
        <v>0</v>
      </c>
      <c r="H77" s="156"/>
      <c r="I77" s="123">
        <f t="shared" si="9"/>
        <v>0</v>
      </c>
      <c r="J77" s="128"/>
      <c r="K77" s="123">
        <v>0</v>
      </c>
      <c r="L77" s="123">
        <v>0</v>
      </c>
      <c r="M77" s="123">
        <v>0</v>
      </c>
      <c r="N77" s="128"/>
      <c r="O77" s="159"/>
      <c r="P77" s="123">
        <f t="shared" si="10"/>
        <v>0</v>
      </c>
      <c r="Q77" s="128"/>
      <c r="R77" s="123">
        <f t="shared" si="11"/>
        <v>0</v>
      </c>
      <c r="S77" s="123">
        <f t="shared" si="12"/>
        <v>0</v>
      </c>
      <c r="T77" s="123">
        <f t="shared" si="13"/>
        <v>0</v>
      </c>
      <c r="U77" s="140">
        <f t="shared" si="14"/>
        <v>0</v>
      </c>
      <c r="V77" s="128"/>
      <c r="W77" s="128" t="s">
        <v>343</v>
      </c>
      <c r="X77" s="128">
        <v>0</v>
      </c>
      <c r="Y77" s="128" t="s">
        <v>354</v>
      </c>
      <c r="Z77" s="128" t="s">
        <v>354</v>
      </c>
      <c r="AA77" s="128" t="s">
        <v>354</v>
      </c>
      <c r="AB77" s="128" t="s">
        <v>354</v>
      </c>
    </row>
    <row r="78" spans="1:28" x14ac:dyDescent="0.2">
      <c r="A78" s="128" t="s">
        <v>105</v>
      </c>
      <c r="B78" s="139">
        <f t="shared" si="8"/>
        <v>11.005003612901632</v>
      </c>
      <c r="C78" s="128"/>
      <c r="D78" s="123">
        <v>11.005003612901632</v>
      </c>
      <c r="E78" s="123">
        <v>0</v>
      </c>
      <c r="F78" s="123">
        <v>0</v>
      </c>
      <c r="G78" s="123">
        <v>0</v>
      </c>
      <c r="H78" s="156"/>
      <c r="I78" s="123">
        <f t="shared" si="9"/>
        <v>0</v>
      </c>
      <c r="J78" s="128"/>
      <c r="K78" s="123">
        <v>0</v>
      </c>
      <c r="L78" s="123">
        <v>0</v>
      </c>
      <c r="M78" s="123">
        <v>0</v>
      </c>
      <c r="N78" s="128"/>
      <c r="O78" s="159"/>
      <c r="P78" s="123">
        <f t="shared" si="10"/>
        <v>-11.005003612901632</v>
      </c>
      <c r="Q78" s="128"/>
      <c r="R78" s="123">
        <f t="shared" si="11"/>
        <v>-11.005003612901632</v>
      </c>
      <c r="S78" s="123">
        <f t="shared" si="12"/>
        <v>0</v>
      </c>
      <c r="T78" s="123">
        <f t="shared" si="13"/>
        <v>0</v>
      </c>
      <c r="U78" s="140">
        <f t="shared" si="14"/>
        <v>0</v>
      </c>
      <c r="V78" s="128"/>
      <c r="W78" s="128" t="s">
        <v>343</v>
      </c>
      <c r="X78" s="128">
        <v>0</v>
      </c>
      <c r="Y78" s="128" t="s">
        <v>354</v>
      </c>
      <c r="Z78" s="128" t="s">
        <v>354</v>
      </c>
      <c r="AA78" s="128" t="s">
        <v>354</v>
      </c>
      <c r="AB78" s="128" t="s">
        <v>354</v>
      </c>
    </row>
    <row r="79" spans="1:28" x14ac:dyDescent="0.2">
      <c r="A79" s="128" t="s">
        <v>107</v>
      </c>
      <c r="B79" s="139">
        <f t="shared" si="8"/>
        <v>34.943148091873852</v>
      </c>
      <c r="C79" s="128"/>
      <c r="D79" s="123">
        <v>34.943148091873852</v>
      </c>
      <c r="E79" s="123">
        <v>0</v>
      </c>
      <c r="F79" s="123">
        <v>0</v>
      </c>
      <c r="G79" s="123">
        <v>0</v>
      </c>
      <c r="H79" s="156"/>
      <c r="I79" s="123">
        <f t="shared" si="9"/>
        <v>0</v>
      </c>
      <c r="J79" s="128"/>
      <c r="K79" s="123">
        <v>0</v>
      </c>
      <c r="L79" s="123">
        <v>0</v>
      </c>
      <c r="M79" s="123">
        <v>0</v>
      </c>
      <c r="N79" s="128"/>
      <c r="O79" s="159"/>
      <c r="P79" s="123">
        <f t="shared" si="10"/>
        <v>-34.943148091873852</v>
      </c>
      <c r="Q79" s="128"/>
      <c r="R79" s="123">
        <f t="shared" si="11"/>
        <v>-34.943148091873852</v>
      </c>
      <c r="S79" s="123">
        <f t="shared" si="12"/>
        <v>0</v>
      </c>
      <c r="T79" s="123">
        <f t="shared" si="13"/>
        <v>0</v>
      </c>
      <c r="U79" s="140">
        <f t="shared" si="14"/>
        <v>0</v>
      </c>
      <c r="V79" s="128"/>
      <c r="W79" s="128" t="s">
        <v>343</v>
      </c>
      <c r="X79" s="128">
        <v>0</v>
      </c>
      <c r="Y79" s="128" t="s">
        <v>354</v>
      </c>
      <c r="Z79" s="128" t="s">
        <v>354</v>
      </c>
      <c r="AA79" s="128" t="s">
        <v>354</v>
      </c>
      <c r="AB79" s="128" t="s">
        <v>354</v>
      </c>
    </row>
    <row r="80" spans="1:28" x14ac:dyDescent="0.2">
      <c r="A80" s="128" t="s">
        <v>108</v>
      </c>
      <c r="B80" s="139">
        <f t="shared" si="8"/>
        <v>0</v>
      </c>
      <c r="C80" s="128"/>
      <c r="D80" s="123">
        <v>0</v>
      </c>
      <c r="E80" s="123">
        <v>0</v>
      </c>
      <c r="F80" s="123">
        <v>0</v>
      </c>
      <c r="G80" s="123">
        <v>0</v>
      </c>
      <c r="H80" s="156"/>
      <c r="I80" s="123">
        <f t="shared" si="9"/>
        <v>0</v>
      </c>
      <c r="J80" s="128"/>
      <c r="K80" s="123">
        <v>0</v>
      </c>
      <c r="L80" s="123">
        <v>0</v>
      </c>
      <c r="M80" s="123">
        <v>0</v>
      </c>
      <c r="N80" s="128"/>
      <c r="O80" s="159"/>
      <c r="P80" s="123">
        <f t="shared" si="10"/>
        <v>0</v>
      </c>
      <c r="Q80" s="128"/>
      <c r="R80" s="123">
        <f t="shared" si="11"/>
        <v>0</v>
      </c>
      <c r="S80" s="123">
        <f t="shared" si="12"/>
        <v>0</v>
      </c>
      <c r="T80" s="123">
        <f t="shared" si="13"/>
        <v>0</v>
      </c>
      <c r="U80" s="140">
        <f t="shared" si="14"/>
        <v>0</v>
      </c>
      <c r="V80" s="128"/>
      <c r="W80" s="128" t="s">
        <v>343</v>
      </c>
      <c r="X80" s="128">
        <v>0</v>
      </c>
      <c r="Y80" s="128" t="s">
        <v>354</v>
      </c>
      <c r="Z80" s="128" t="s">
        <v>354</v>
      </c>
      <c r="AA80" s="128" t="s">
        <v>354</v>
      </c>
      <c r="AB80" s="128" t="s">
        <v>354</v>
      </c>
    </row>
    <row r="81" spans="1:28" x14ac:dyDescent="0.2">
      <c r="A81" s="128" t="s">
        <v>110</v>
      </c>
      <c r="B81" s="139">
        <f t="shared" si="8"/>
        <v>0</v>
      </c>
      <c r="C81" s="128"/>
      <c r="D81" s="123">
        <v>0</v>
      </c>
      <c r="E81" s="123">
        <v>0</v>
      </c>
      <c r="F81" s="123">
        <v>0</v>
      </c>
      <c r="G81" s="123">
        <v>0</v>
      </c>
      <c r="H81" s="156"/>
      <c r="I81" s="123">
        <f t="shared" si="9"/>
        <v>426.32212569905067</v>
      </c>
      <c r="J81" s="128"/>
      <c r="K81" s="123">
        <v>209.20032613560426</v>
      </c>
      <c r="L81" s="123">
        <v>-10.248756273099742</v>
      </c>
      <c r="M81" s="123">
        <v>227.37055583654615</v>
      </c>
      <c r="N81" s="128"/>
      <c r="O81" s="159"/>
      <c r="P81" s="123">
        <f t="shared" si="10"/>
        <v>426.32212569905067</v>
      </c>
      <c r="Q81" s="128"/>
      <c r="R81" s="123">
        <f t="shared" si="11"/>
        <v>209.20032613560426</v>
      </c>
      <c r="S81" s="123">
        <f t="shared" si="12"/>
        <v>-10.248756273099742</v>
      </c>
      <c r="T81" s="123">
        <f t="shared" si="13"/>
        <v>227.37055583654615</v>
      </c>
      <c r="U81" s="140">
        <f t="shared" si="14"/>
        <v>0</v>
      </c>
      <c r="V81" s="128"/>
      <c r="W81" s="128" t="s">
        <v>343</v>
      </c>
      <c r="X81" s="128">
        <v>0</v>
      </c>
      <c r="Y81" s="128" t="s">
        <v>354</v>
      </c>
      <c r="Z81" s="128" t="s">
        <v>12</v>
      </c>
      <c r="AA81" s="128" t="s">
        <v>354</v>
      </c>
      <c r="AB81" s="128" t="s">
        <v>354</v>
      </c>
    </row>
    <row r="82" spans="1:28" x14ac:dyDescent="0.2">
      <c r="A82" s="128" t="s">
        <v>111</v>
      </c>
      <c r="B82" s="139">
        <f t="shared" si="8"/>
        <v>0</v>
      </c>
      <c r="C82" s="128"/>
      <c r="D82" s="123">
        <v>0</v>
      </c>
      <c r="E82" s="123">
        <v>0</v>
      </c>
      <c r="F82" s="123">
        <v>0</v>
      </c>
      <c r="G82" s="123">
        <v>0</v>
      </c>
      <c r="H82" s="156"/>
      <c r="I82" s="123">
        <f t="shared" si="9"/>
        <v>75.22338397880489</v>
      </c>
      <c r="J82" s="128"/>
      <c r="K82" s="123">
        <v>46.040896531076868</v>
      </c>
      <c r="L82" s="123">
        <v>-0.69758934137995277</v>
      </c>
      <c r="M82" s="123">
        <v>29.880076789107971</v>
      </c>
      <c r="N82" s="128"/>
      <c r="O82" s="159"/>
      <c r="P82" s="123">
        <f t="shared" si="10"/>
        <v>75.22338397880489</v>
      </c>
      <c r="Q82" s="128"/>
      <c r="R82" s="123">
        <f t="shared" si="11"/>
        <v>46.040896531076868</v>
      </c>
      <c r="S82" s="123">
        <f t="shared" si="12"/>
        <v>-0.69758934137995277</v>
      </c>
      <c r="T82" s="123">
        <f t="shared" si="13"/>
        <v>29.880076789107971</v>
      </c>
      <c r="U82" s="140">
        <f t="shared" si="14"/>
        <v>0</v>
      </c>
      <c r="V82" s="128"/>
      <c r="W82" s="128" t="s">
        <v>343</v>
      </c>
      <c r="X82" s="128">
        <v>0</v>
      </c>
      <c r="Y82" s="128" t="s">
        <v>354</v>
      </c>
      <c r="Z82" s="128" t="s">
        <v>354</v>
      </c>
      <c r="AA82" s="128" t="s">
        <v>354</v>
      </c>
      <c r="AB82" s="128" t="s">
        <v>354</v>
      </c>
    </row>
    <row r="83" spans="1:28" x14ac:dyDescent="0.2">
      <c r="A83" s="128" t="s">
        <v>112</v>
      </c>
      <c r="B83" s="139">
        <f t="shared" si="8"/>
        <v>0</v>
      </c>
      <c r="C83" s="128"/>
      <c r="D83" s="123">
        <v>0</v>
      </c>
      <c r="E83" s="123">
        <v>0</v>
      </c>
      <c r="F83" s="123">
        <v>0</v>
      </c>
      <c r="G83" s="123">
        <v>0</v>
      </c>
      <c r="H83" s="156"/>
      <c r="I83" s="123">
        <f t="shared" si="9"/>
        <v>128.06311326991309</v>
      </c>
      <c r="J83" s="128"/>
      <c r="K83" s="123">
        <v>76.816770249712292</v>
      </c>
      <c r="L83" s="123">
        <v>-46.567925331963053</v>
      </c>
      <c r="M83" s="123">
        <v>97.81426835216385</v>
      </c>
      <c r="N83" s="128"/>
      <c r="O83" s="159"/>
      <c r="P83" s="123">
        <f t="shared" si="10"/>
        <v>128.06311326991309</v>
      </c>
      <c r="Q83" s="128"/>
      <c r="R83" s="123">
        <f t="shared" si="11"/>
        <v>76.816770249712292</v>
      </c>
      <c r="S83" s="123">
        <f t="shared" si="12"/>
        <v>-46.567925331963053</v>
      </c>
      <c r="T83" s="123">
        <f t="shared" si="13"/>
        <v>97.81426835216385</v>
      </c>
      <c r="U83" s="140">
        <f t="shared" si="14"/>
        <v>0</v>
      </c>
      <c r="V83" s="128"/>
      <c r="W83" s="128" t="s">
        <v>343</v>
      </c>
      <c r="X83" s="128">
        <v>0</v>
      </c>
      <c r="Y83" s="128" t="s">
        <v>354</v>
      </c>
      <c r="Z83" s="128" t="s">
        <v>354</v>
      </c>
      <c r="AA83" s="128" t="s">
        <v>354</v>
      </c>
      <c r="AB83" s="128" t="s">
        <v>354</v>
      </c>
    </row>
    <row r="84" spans="1:28" x14ac:dyDescent="0.2">
      <c r="A84" s="128" t="s">
        <v>347</v>
      </c>
      <c r="B84" s="139">
        <f t="shared" si="8"/>
        <v>0</v>
      </c>
      <c r="C84" s="128"/>
      <c r="D84" s="123">
        <v>0</v>
      </c>
      <c r="E84" s="123">
        <v>0</v>
      </c>
      <c r="F84" s="123">
        <v>0</v>
      </c>
      <c r="G84" s="123">
        <v>0</v>
      </c>
      <c r="H84" s="156"/>
      <c r="I84" s="123">
        <f t="shared" si="9"/>
        <v>548.49520474952396</v>
      </c>
      <c r="J84" s="128"/>
      <c r="K84" s="123">
        <v>100.34850255547167</v>
      </c>
      <c r="L84" s="123">
        <v>-7.6302783506250416</v>
      </c>
      <c r="M84" s="123">
        <v>455.77698054467731</v>
      </c>
      <c r="N84" s="128"/>
      <c r="O84" s="159"/>
      <c r="P84" s="123">
        <f t="shared" si="10"/>
        <v>548.49520474952396</v>
      </c>
      <c r="Q84" s="128"/>
      <c r="R84" s="123">
        <f t="shared" si="11"/>
        <v>100.34850255547167</v>
      </c>
      <c r="S84" s="123">
        <f t="shared" si="12"/>
        <v>-7.6302783506250416</v>
      </c>
      <c r="T84" s="123">
        <f t="shared" si="13"/>
        <v>455.77698054467731</v>
      </c>
      <c r="U84" s="140">
        <f t="shared" si="14"/>
        <v>0</v>
      </c>
      <c r="V84" s="128"/>
      <c r="W84" s="128" t="s">
        <v>343</v>
      </c>
      <c r="X84" s="128">
        <v>0</v>
      </c>
      <c r="Y84" s="128" t="s">
        <v>354</v>
      </c>
      <c r="Z84" s="128" t="s">
        <v>12</v>
      </c>
      <c r="AA84" s="128" t="s">
        <v>354</v>
      </c>
      <c r="AB84" s="128" t="s">
        <v>354</v>
      </c>
    </row>
    <row r="85" spans="1:28" x14ac:dyDescent="0.2">
      <c r="A85" s="128" t="s">
        <v>113</v>
      </c>
      <c r="B85" s="139">
        <f t="shared" si="8"/>
        <v>0</v>
      </c>
      <c r="C85" s="128"/>
      <c r="D85" s="123">
        <v>0</v>
      </c>
      <c r="E85" s="123">
        <v>0</v>
      </c>
      <c r="F85" s="123">
        <v>0</v>
      </c>
      <c r="G85" s="123">
        <v>0</v>
      </c>
      <c r="H85" s="156"/>
      <c r="I85" s="123">
        <f t="shared" si="9"/>
        <v>87.66335998137636</v>
      </c>
      <c r="J85" s="128"/>
      <c r="K85" s="123">
        <v>82.655984958965973</v>
      </c>
      <c r="L85" s="123">
        <v>3.7612474483402214</v>
      </c>
      <c r="M85" s="123">
        <v>1.2461275740701647</v>
      </c>
      <c r="N85" s="128"/>
      <c r="O85" s="159"/>
      <c r="P85" s="123">
        <f t="shared" si="10"/>
        <v>87.66335998137636</v>
      </c>
      <c r="Q85" s="128"/>
      <c r="R85" s="123">
        <f t="shared" si="11"/>
        <v>82.655984958965973</v>
      </c>
      <c r="S85" s="123">
        <f t="shared" si="12"/>
        <v>3.7612474483402214</v>
      </c>
      <c r="T85" s="123">
        <f t="shared" si="13"/>
        <v>1.2461275740701647</v>
      </c>
      <c r="U85" s="140">
        <f t="shared" si="14"/>
        <v>0</v>
      </c>
      <c r="V85" s="128"/>
      <c r="W85" s="128" t="s">
        <v>343</v>
      </c>
      <c r="X85" s="128">
        <v>0</v>
      </c>
      <c r="Y85" s="128" t="s">
        <v>354</v>
      </c>
      <c r="Z85" s="128" t="s">
        <v>354</v>
      </c>
      <c r="AA85" s="128" t="s">
        <v>354</v>
      </c>
      <c r="AB85" s="128" t="s">
        <v>353</v>
      </c>
    </row>
    <row r="86" spans="1:28" x14ac:dyDescent="0.2">
      <c r="A86" s="128" t="s">
        <v>115</v>
      </c>
      <c r="B86" s="139">
        <f t="shared" si="8"/>
        <v>0</v>
      </c>
      <c r="C86" s="128"/>
      <c r="D86" s="123">
        <v>0</v>
      </c>
      <c r="E86" s="123">
        <v>0</v>
      </c>
      <c r="F86" s="123">
        <v>0</v>
      </c>
      <c r="G86" s="123">
        <v>0</v>
      </c>
      <c r="H86" s="156"/>
      <c r="I86" s="123">
        <f t="shared" si="9"/>
        <v>-402.72921546155862</v>
      </c>
      <c r="J86" s="128"/>
      <c r="K86" s="123">
        <v>987.37899334547285</v>
      </c>
      <c r="L86" s="123">
        <v>381.21975214424003</v>
      </c>
      <c r="M86" s="123">
        <v>-1771.3279609512715</v>
      </c>
      <c r="N86" s="128"/>
      <c r="O86" s="159"/>
      <c r="P86" s="123">
        <f t="shared" si="10"/>
        <v>-402.72921546155862</v>
      </c>
      <c r="Q86" s="128"/>
      <c r="R86" s="123">
        <f t="shared" si="11"/>
        <v>987.37899334547285</v>
      </c>
      <c r="S86" s="123">
        <f t="shared" si="12"/>
        <v>381.21975214424003</v>
      </c>
      <c r="T86" s="123">
        <f t="shared" si="13"/>
        <v>-1771.3279609512715</v>
      </c>
      <c r="U86" s="140">
        <f t="shared" si="14"/>
        <v>0</v>
      </c>
      <c r="V86" s="128"/>
      <c r="W86" s="128" t="s">
        <v>343</v>
      </c>
      <c r="X86" s="128">
        <v>0</v>
      </c>
      <c r="Y86" s="128" t="s">
        <v>354</v>
      </c>
      <c r="Z86" s="128" t="s">
        <v>354</v>
      </c>
      <c r="AA86" s="128" t="s">
        <v>354</v>
      </c>
      <c r="AB86" s="128" t="s">
        <v>353</v>
      </c>
    </row>
    <row r="87" spans="1:28" x14ac:dyDescent="0.2">
      <c r="A87" s="128" t="s">
        <v>116</v>
      </c>
      <c r="B87" s="139">
        <f t="shared" si="8"/>
        <v>0</v>
      </c>
      <c r="C87" s="128"/>
      <c r="D87" s="123">
        <v>0</v>
      </c>
      <c r="E87" s="123">
        <v>0</v>
      </c>
      <c r="F87" s="123">
        <v>0</v>
      </c>
      <c r="G87" s="123">
        <v>0</v>
      </c>
      <c r="H87" s="156"/>
      <c r="I87" s="123">
        <f t="shared" si="9"/>
        <v>0</v>
      </c>
      <c r="J87" s="128"/>
      <c r="K87" s="123">
        <v>0</v>
      </c>
      <c r="L87" s="123">
        <v>0</v>
      </c>
      <c r="M87" s="123">
        <v>0</v>
      </c>
      <c r="N87" s="128"/>
      <c r="O87" s="159"/>
      <c r="P87" s="123">
        <f t="shared" si="10"/>
        <v>0</v>
      </c>
      <c r="Q87" s="128"/>
      <c r="R87" s="123">
        <f t="shared" si="11"/>
        <v>0</v>
      </c>
      <c r="S87" s="123">
        <f t="shared" si="12"/>
        <v>0</v>
      </c>
      <c r="T87" s="123">
        <f t="shared" si="13"/>
        <v>0</v>
      </c>
      <c r="U87" s="140">
        <f t="shared" si="14"/>
        <v>0</v>
      </c>
      <c r="V87" s="128"/>
      <c r="W87" s="128" t="s">
        <v>343</v>
      </c>
      <c r="X87" s="128">
        <v>0</v>
      </c>
      <c r="Y87" s="128" t="s">
        <v>354</v>
      </c>
      <c r="Z87" s="128" t="s">
        <v>354</v>
      </c>
      <c r="AA87" s="128" t="s">
        <v>354</v>
      </c>
      <c r="AB87" s="128" t="s">
        <v>353</v>
      </c>
    </row>
    <row r="88" spans="1:28" x14ac:dyDescent="0.2">
      <c r="A88" s="128" t="s">
        <v>117</v>
      </c>
      <c r="B88" s="139">
        <f t="shared" si="8"/>
        <v>957.90306398177074</v>
      </c>
      <c r="C88" s="128"/>
      <c r="D88" s="123">
        <v>1009.9386953002551</v>
      </c>
      <c r="E88" s="123">
        <v>0</v>
      </c>
      <c r="F88" s="123">
        <v>9.2980271238395549</v>
      </c>
      <c r="G88" s="123">
        <v>-61.333658442323888</v>
      </c>
      <c r="H88" s="156"/>
      <c r="I88" s="123">
        <f t="shared" si="9"/>
        <v>4286.0096975184097</v>
      </c>
      <c r="J88" s="128"/>
      <c r="K88" s="123">
        <v>2085.4475221521607</v>
      </c>
      <c r="L88" s="123">
        <v>540.55492842144349</v>
      </c>
      <c r="M88" s="123">
        <v>1660.0072469448055</v>
      </c>
      <c r="N88" s="128"/>
      <c r="O88" s="159"/>
      <c r="P88" s="123">
        <f t="shared" si="10"/>
        <v>3328.106633536639</v>
      </c>
      <c r="Q88" s="128"/>
      <c r="R88" s="123">
        <f t="shared" si="11"/>
        <v>1075.5088268519057</v>
      </c>
      <c r="S88" s="123">
        <f t="shared" si="12"/>
        <v>540.55492842144349</v>
      </c>
      <c r="T88" s="123">
        <f t="shared" si="13"/>
        <v>1650.7092198209659</v>
      </c>
      <c r="U88" s="140">
        <f t="shared" si="14"/>
        <v>61.333658442323888</v>
      </c>
      <c r="V88" s="128"/>
      <c r="W88" s="128" t="s">
        <v>343</v>
      </c>
      <c r="X88" s="128">
        <v>0</v>
      </c>
      <c r="Y88" s="128" t="s">
        <v>354</v>
      </c>
      <c r="Z88" s="128" t="s">
        <v>354</v>
      </c>
      <c r="AA88" s="128" t="s">
        <v>354</v>
      </c>
      <c r="AB88" s="128" t="s">
        <v>353</v>
      </c>
    </row>
    <row r="89" spans="1:28" x14ac:dyDescent="0.2">
      <c r="A89" s="128" t="s">
        <v>118</v>
      </c>
      <c r="B89" s="139">
        <f t="shared" si="8"/>
        <v>0</v>
      </c>
      <c r="C89" s="128"/>
      <c r="D89" s="123">
        <v>0</v>
      </c>
      <c r="E89" s="123">
        <v>0</v>
      </c>
      <c r="F89" s="123">
        <v>0</v>
      </c>
      <c r="G89" s="123">
        <v>0</v>
      </c>
      <c r="H89" s="156"/>
      <c r="I89" s="123">
        <f t="shared" si="9"/>
        <v>5661.514986451486</v>
      </c>
      <c r="J89" s="128"/>
      <c r="K89" s="123">
        <v>1486.0778748543514</v>
      </c>
      <c r="L89" s="123">
        <v>1234.5678439993576</v>
      </c>
      <c r="M89" s="123">
        <v>2940.8692675977773</v>
      </c>
      <c r="N89" s="128"/>
      <c r="O89" s="159"/>
      <c r="P89" s="123">
        <f t="shared" si="10"/>
        <v>5661.514986451486</v>
      </c>
      <c r="Q89" s="128"/>
      <c r="R89" s="123">
        <f t="shared" si="11"/>
        <v>1486.0778748543514</v>
      </c>
      <c r="S89" s="123">
        <f t="shared" si="12"/>
        <v>1234.5678439993576</v>
      </c>
      <c r="T89" s="123">
        <f t="shared" si="13"/>
        <v>2940.8692675977773</v>
      </c>
      <c r="U89" s="140">
        <f t="shared" si="14"/>
        <v>0</v>
      </c>
      <c r="V89" s="128"/>
      <c r="W89" s="128" t="s">
        <v>343</v>
      </c>
      <c r="X89" s="128">
        <v>0</v>
      </c>
      <c r="Y89" s="128" t="s">
        <v>354</v>
      </c>
      <c r="Z89" s="128" t="s">
        <v>354</v>
      </c>
      <c r="AA89" s="128" t="s">
        <v>354</v>
      </c>
      <c r="AB89" s="128" t="s">
        <v>354</v>
      </c>
    </row>
    <row r="90" spans="1:28" x14ac:dyDescent="0.2">
      <c r="A90" s="128" t="s">
        <v>120</v>
      </c>
      <c r="B90" s="139">
        <f t="shared" si="8"/>
        <v>0</v>
      </c>
      <c r="C90" s="128"/>
      <c r="D90" s="123">
        <v>0</v>
      </c>
      <c r="E90" s="123">
        <v>0</v>
      </c>
      <c r="F90" s="123">
        <v>0</v>
      </c>
      <c r="G90" s="123">
        <v>0</v>
      </c>
      <c r="H90" s="156"/>
      <c r="I90" s="123">
        <f t="shared" si="9"/>
        <v>1051.5338686852165</v>
      </c>
      <c r="J90" s="128"/>
      <c r="K90" s="123">
        <v>1068.7540667868261</v>
      </c>
      <c r="L90" s="123">
        <v>82.356464209442365</v>
      </c>
      <c r="M90" s="123">
        <v>-99.576662311051862</v>
      </c>
      <c r="N90" s="128"/>
      <c r="O90" s="159"/>
      <c r="P90" s="123">
        <f t="shared" si="10"/>
        <v>1051.5338686852165</v>
      </c>
      <c r="Q90" s="128"/>
      <c r="R90" s="123">
        <f t="shared" si="11"/>
        <v>1068.7540667868261</v>
      </c>
      <c r="S90" s="123">
        <f t="shared" si="12"/>
        <v>82.356464209442365</v>
      </c>
      <c r="T90" s="123">
        <f t="shared" si="13"/>
        <v>-99.576662311051862</v>
      </c>
      <c r="U90" s="140">
        <f t="shared" si="14"/>
        <v>0</v>
      </c>
      <c r="V90" s="128"/>
      <c r="W90" s="128" t="s">
        <v>343</v>
      </c>
      <c r="X90" s="128">
        <v>0</v>
      </c>
      <c r="Y90" s="128" t="s">
        <v>354</v>
      </c>
      <c r="Z90" s="128" t="s">
        <v>354</v>
      </c>
      <c r="AA90" s="128" t="s">
        <v>354</v>
      </c>
      <c r="AB90" s="128" t="s">
        <v>354</v>
      </c>
    </row>
    <row r="91" spans="1:28" x14ac:dyDescent="0.2">
      <c r="A91" s="128" t="s">
        <v>122</v>
      </c>
      <c r="B91" s="139">
        <f t="shared" si="8"/>
        <v>0</v>
      </c>
      <c r="C91" s="128"/>
      <c r="D91" s="123">
        <v>0</v>
      </c>
      <c r="E91" s="123">
        <v>0</v>
      </c>
      <c r="F91" s="123">
        <v>0</v>
      </c>
      <c r="G91" s="123">
        <v>0</v>
      </c>
      <c r="H91" s="156"/>
      <c r="I91" s="123">
        <f t="shared" si="9"/>
        <v>346.46111254453143</v>
      </c>
      <c r="J91" s="128"/>
      <c r="K91" s="123">
        <v>175.25007507125639</v>
      </c>
      <c r="L91" s="123">
        <v>-99.807086625359815</v>
      </c>
      <c r="M91" s="123">
        <v>271.01812409863487</v>
      </c>
      <c r="N91" s="128"/>
      <c r="O91" s="159"/>
      <c r="P91" s="123">
        <f t="shared" si="10"/>
        <v>346.46111254453143</v>
      </c>
      <c r="Q91" s="128"/>
      <c r="R91" s="123">
        <f t="shared" si="11"/>
        <v>175.25007507125639</v>
      </c>
      <c r="S91" s="123">
        <f t="shared" si="12"/>
        <v>-99.807086625359815</v>
      </c>
      <c r="T91" s="123">
        <f t="shared" si="13"/>
        <v>271.01812409863487</v>
      </c>
      <c r="U91" s="140">
        <f t="shared" si="14"/>
        <v>0</v>
      </c>
      <c r="V91" s="128"/>
      <c r="W91" s="128" t="s">
        <v>343</v>
      </c>
      <c r="X91" s="128">
        <v>0</v>
      </c>
      <c r="Y91" s="128" t="s">
        <v>354</v>
      </c>
      <c r="Z91" s="128" t="s">
        <v>354</v>
      </c>
      <c r="AA91" s="128" t="s">
        <v>13</v>
      </c>
      <c r="AB91" s="128" t="s">
        <v>354</v>
      </c>
    </row>
    <row r="92" spans="1:28" x14ac:dyDescent="0.2">
      <c r="A92" s="128" t="s">
        <v>124</v>
      </c>
      <c r="B92" s="139">
        <f t="shared" si="8"/>
        <v>0</v>
      </c>
      <c r="C92" s="128"/>
      <c r="D92" s="123">
        <v>0</v>
      </c>
      <c r="E92" s="123">
        <v>0</v>
      </c>
      <c r="F92" s="123">
        <v>0</v>
      </c>
      <c r="G92" s="123">
        <v>0</v>
      </c>
      <c r="H92" s="156"/>
      <c r="I92" s="123">
        <f t="shared" si="9"/>
        <v>820.3280956568949</v>
      </c>
      <c r="J92" s="128"/>
      <c r="K92" s="123">
        <v>360.39380276380433</v>
      </c>
      <c r="L92" s="123">
        <v>-62.858614008978208</v>
      </c>
      <c r="M92" s="123">
        <v>522.79290690206881</v>
      </c>
      <c r="N92" s="128"/>
      <c r="O92" s="159"/>
      <c r="P92" s="123">
        <f t="shared" si="10"/>
        <v>820.3280956568949</v>
      </c>
      <c r="Q92" s="128"/>
      <c r="R92" s="123">
        <f t="shared" si="11"/>
        <v>360.39380276380433</v>
      </c>
      <c r="S92" s="123">
        <f t="shared" si="12"/>
        <v>-62.858614008978208</v>
      </c>
      <c r="T92" s="123">
        <f t="shared" si="13"/>
        <v>522.79290690206881</v>
      </c>
      <c r="U92" s="140">
        <f t="shared" si="14"/>
        <v>0</v>
      </c>
      <c r="V92" s="128"/>
      <c r="W92" s="128" t="s">
        <v>343</v>
      </c>
      <c r="X92" s="128">
        <v>0</v>
      </c>
      <c r="Y92" s="128" t="s">
        <v>354</v>
      </c>
      <c r="Z92" s="128" t="s">
        <v>354</v>
      </c>
      <c r="AA92" s="128" t="s">
        <v>354</v>
      </c>
      <c r="AB92" s="128" t="s">
        <v>354</v>
      </c>
    </row>
    <row r="93" spans="1:28" x14ac:dyDescent="0.2">
      <c r="A93" s="128" t="s">
        <v>125</v>
      </c>
      <c r="B93" s="139">
        <f t="shared" si="8"/>
        <v>99.813425276139611</v>
      </c>
      <c r="C93" s="128"/>
      <c r="D93" s="123">
        <v>99.813425276139611</v>
      </c>
      <c r="E93" s="123">
        <v>0</v>
      </c>
      <c r="F93" s="123">
        <v>0</v>
      </c>
      <c r="G93" s="123">
        <v>0</v>
      </c>
      <c r="H93" s="156"/>
      <c r="I93" s="123">
        <f t="shared" si="9"/>
        <v>0</v>
      </c>
      <c r="J93" s="128"/>
      <c r="K93" s="123">
        <v>0</v>
      </c>
      <c r="L93" s="123">
        <v>0</v>
      </c>
      <c r="M93" s="123">
        <v>0</v>
      </c>
      <c r="N93" s="128"/>
      <c r="O93" s="159"/>
      <c r="P93" s="123">
        <f t="shared" si="10"/>
        <v>-99.813425276139611</v>
      </c>
      <c r="Q93" s="128"/>
      <c r="R93" s="123">
        <f t="shared" si="11"/>
        <v>-99.813425276139611</v>
      </c>
      <c r="S93" s="123">
        <f t="shared" si="12"/>
        <v>0</v>
      </c>
      <c r="T93" s="123">
        <f t="shared" si="13"/>
        <v>0</v>
      </c>
      <c r="U93" s="140">
        <f t="shared" si="14"/>
        <v>0</v>
      </c>
      <c r="V93" s="128"/>
      <c r="W93" s="128" t="s">
        <v>343</v>
      </c>
      <c r="X93" s="128">
        <v>0</v>
      </c>
      <c r="Y93" s="128" t="s">
        <v>354</v>
      </c>
      <c r="Z93" s="128" t="s">
        <v>354</v>
      </c>
      <c r="AA93" s="128" t="s">
        <v>354</v>
      </c>
      <c r="AB93" s="128" t="s">
        <v>354</v>
      </c>
    </row>
    <row r="94" spans="1:28" x14ac:dyDescent="0.2">
      <c r="A94" s="128" t="s">
        <v>126</v>
      </c>
      <c r="B94" s="139">
        <f t="shared" si="8"/>
        <v>0</v>
      </c>
      <c r="C94" s="128"/>
      <c r="D94" s="123">
        <v>0</v>
      </c>
      <c r="E94" s="123">
        <v>0</v>
      </c>
      <c r="F94" s="123">
        <v>0</v>
      </c>
      <c r="G94" s="123">
        <v>0</v>
      </c>
      <c r="H94" s="156"/>
      <c r="I94" s="123">
        <f t="shared" si="9"/>
        <v>195.90432027395678</v>
      </c>
      <c r="J94" s="128"/>
      <c r="K94" s="123">
        <v>164.41100890907595</v>
      </c>
      <c r="L94" s="123">
        <v>-8.4207010549005439</v>
      </c>
      <c r="M94" s="123">
        <v>39.914012419781372</v>
      </c>
      <c r="N94" s="128"/>
      <c r="O94" s="159"/>
      <c r="P94" s="123">
        <f t="shared" si="10"/>
        <v>195.90432027395678</v>
      </c>
      <c r="Q94" s="128"/>
      <c r="R94" s="123">
        <f t="shared" si="11"/>
        <v>164.41100890907595</v>
      </c>
      <c r="S94" s="123">
        <f t="shared" si="12"/>
        <v>-8.4207010549005439</v>
      </c>
      <c r="T94" s="123">
        <f t="shared" si="13"/>
        <v>39.914012419781372</v>
      </c>
      <c r="U94" s="140">
        <f t="shared" si="14"/>
        <v>0</v>
      </c>
      <c r="V94" s="128"/>
      <c r="W94" s="128" t="s">
        <v>343</v>
      </c>
      <c r="X94" s="128">
        <v>0</v>
      </c>
      <c r="Y94" s="128" t="s">
        <v>354</v>
      </c>
      <c r="Z94" s="128" t="s">
        <v>12</v>
      </c>
      <c r="AA94" s="128" t="s">
        <v>354</v>
      </c>
      <c r="AB94" s="128" t="s">
        <v>354</v>
      </c>
    </row>
    <row r="95" spans="1:28" x14ac:dyDescent="0.2">
      <c r="A95" s="128" t="s">
        <v>127</v>
      </c>
      <c r="B95" s="139">
        <f t="shared" si="8"/>
        <v>0</v>
      </c>
      <c r="C95" s="128"/>
      <c r="D95" s="123">
        <v>0</v>
      </c>
      <c r="E95" s="123">
        <v>0</v>
      </c>
      <c r="F95" s="123">
        <v>0</v>
      </c>
      <c r="G95" s="123">
        <v>0</v>
      </c>
      <c r="H95" s="156"/>
      <c r="I95" s="123">
        <f t="shared" si="9"/>
        <v>606.87895622645067</v>
      </c>
      <c r="J95" s="128"/>
      <c r="K95" s="123">
        <v>295.00177431272431</v>
      </c>
      <c r="L95" s="123">
        <v>259.67611370959901</v>
      </c>
      <c r="M95" s="123">
        <v>52.201068204127388</v>
      </c>
      <c r="N95" s="128"/>
      <c r="O95" s="159"/>
      <c r="P95" s="123">
        <f t="shared" si="10"/>
        <v>606.87895622645067</v>
      </c>
      <c r="Q95" s="128"/>
      <c r="R95" s="123">
        <f t="shared" si="11"/>
        <v>295.00177431272431</v>
      </c>
      <c r="S95" s="123">
        <f t="shared" si="12"/>
        <v>259.67611370959901</v>
      </c>
      <c r="T95" s="123">
        <f t="shared" si="13"/>
        <v>52.201068204127388</v>
      </c>
      <c r="U95" s="140">
        <f t="shared" si="14"/>
        <v>0</v>
      </c>
      <c r="V95" s="128"/>
      <c r="W95" s="128" t="s">
        <v>343</v>
      </c>
      <c r="X95" s="128">
        <v>0</v>
      </c>
      <c r="Y95" s="128" t="s">
        <v>354</v>
      </c>
      <c r="Z95" s="128" t="s">
        <v>12</v>
      </c>
      <c r="AA95" s="128" t="s">
        <v>354</v>
      </c>
      <c r="AB95" s="128" t="s">
        <v>354</v>
      </c>
    </row>
    <row r="96" spans="1:28" x14ac:dyDescent="0.2">
      <c r="A96" s="128" t="s">
        <v>128</v>
      </c>
      <c r="B96" s="139">
        <f t="shared" si="8"/>
        <v>0</v>
      </c>
      <c r="C96" s="128"/>
      <c r="D96" s="123">
        <v>0</v>
      </c>
      <c r="E96" s="123">
        <v>0</v>
      </c>
      <c r="F96" s="123">
        <v>0</v>
      </c>
      <c r="G96" s="123">
        <v>0</v>
      </c>
      <c r="H96" s="156"/>
      <c r="I96" s="123">
        <f t="shared" si="9"/>
        <v>243.30568155728153</v>
      </c>
      <c r="J96" s="128"/>
      <c r="K96" s="123">
        <v>142.39050101471142</v>
      </c>
      <c r="L96" s="123">
        <v>45.753849456149808</v>
      </c>
      <c r="M96" s="123">
        <v>55.161331086420283</v>
      </c>
      <c r="N96" s="128"/>
      <c r="O96" s="159"/>
      <c r="P96" s="123">
        <f t="shared" si="10"/>
        <v>243.30568155728153</v>
      </c>
      <c r="Q96" s="128"/>
      <c r="R96" s="123">
        <f t="shared" si="11"/>
        <v>142.39050101471142</v>
      </c>
      <c r="S96" s="123">
        <f t="shared" si="12"/>
        <v>45.753849456149808</v>
      </c>
      <c r="T96" s="123">
        <f t="shared" si="13"/>
        <v>55.161331086420283</v>
      </c>
      <c r="U96" s="140">
        <f t="shared" si="14"/>
        <v>0</v>
      </c>
      <c r="V96" s="128"/>
      <c r="W96" s="128" t="s">
        <v>343</v>
      </c>
      <c r="X96" s="128">
        <v>0</v>
      </c>
      <c r="Y96" s="128" t="s">
        <v>354</v>
      </c>
      <c r="Z96" s="128" t="s">
        <v>354</v>
      </c>
      <c r="AA96" s="128" t="s">
        <v>354</v>
      </c>
      <c r="AB96" s="128" t="s">
        <v>354</v>
      </c>
    </row>
    <row r="97" spans="1:28" x14ac:dyDescent="0.2">
      <c r="A97" s="128" t="s">
        <v>129</v>
      </c>
      <c r="B97" s="139">
        <f t="shared" si="8"/>
        <v>0</v>
      </c>
      <c r="C97" s="128"/>
      <c r="D97" s="123">
        <v>0</v>
      </c>
      <c r="E97" s="123">
        <v>0</v>
      </c>
      <c r="F97" s="123">
        <v>0</v>
      </c>
      <c r="G97" s="123">
        <v>0</v>
      </c>
      <c r="H97" s="156"/>
      <c r="I97" s="123">
        <f t="shared" si="9"/>
        <v>201.75385447653318</v>
      </c>
      <c r="J97" s="128"/>
      <c r="K97" s="123">
        <v>127.94830209409683</v>
      </c>
      <c r="L97" s="123">
        <v>-40.115173842580369</v>
      </c>
      <c r="M97" s="123">
        <v>113.92072622501672</v>
      </c>
      <c r="N97" s="128"/>
      <c r="O97" s="159"/>
      <c r="P97" s="123">
        <f t="shared" si="10"/>
        <v>201.75385447653318</v>
      </c>
      <c r="Q97" s="128"/>
      <c r="R97" s="123">
        <f t="shared" si="11"/>
        <v>127.94830209409683</v>
      </c>
      <c r="S97" s="123">
        <f t="shared" si="12"/>
        <v>-40.115173842580369</v>
      </c>
      <c r="T97" s="123">
        <f t="shared" si="13"/>
        <v>113.92072622501672</v>
      </c>
      <c r="U97" s="140">
        <f t="shared" si="14"/>
        <v>0</v>
      </c>
      <c r="V97" s="128"/>
      <c r="W97" s="128" t="s">
        <v>343</v>
      </c>
      <c r="X97" s="128">
        <v>0</v>
      </c>
      <c r="Y97" s="128" t="s">
        <v>354</v>
      </c>
      <c r="Z97" s="128" t="s">
        <v>354</v>
      </c>
      <c r="AA97" s="128" t="s">
        <v>13</v>
      </c>
      <c r="AB97" s="128" t="s">
        <v>354</v>
      </c>
    </row>
    <row r="98" spans="1:28" x14ac:dyDescent="0.2">
      <c r="A98" s="128" t="s">
        <v>130</v>
      </c>
      <c r="B98" s="139">
        <f t="shared" si="8"/>
        <v>0</v>
      </c>
      <c r="C98" s="128"/>
      <c r="D98" s="123">
        <v>0</v>
      </c>
      <c r="E98" s="123">
        <v>0</v>
      </c>
      <c r="F98" s="123">
        <v>0</v>
      </c>
      <c r="G98" s="123">
        <v>0</v>
      </c>
      <c r="H98" s="156"/>
      <c r="I98" s="123">
        <f t="shared" si="9"/>
        <v>846.77084761721198</v>
      </c>
      <c r="J98" s="128"/>
      <c r="K98" s="123">
        <v>346.78571393038328</v>
      </c>
      <c r="L98" s="123">
        <v>-1.176969695763725</v>
      </c>
      <c r="M98" s="123">
        <v>501.16210338259248</v>
      </c>
      <c r="N98" s="128"/>
      <c r="O98" s="159"/>
      <c r="P98" s="123">
        <f t="shared" si="10"/>
        <v>846.77084761721198</v>
      </c>
      <c r="Q98" s="128"/>
      <c r="R98" s="123">
        <f t="shared" si="11"/>
        <v>346.78571393038328</v>
      </c>
      <c r="S98" s="123">
        <f t="shared" si="12"/>
        <v>-1.176969695763725</v>
      </c>
      <c r="T98" s="123">
        <f t="shared" si="13"/>
        <v>501.16210338259248</v>
      </c>
      <c r="U98" s="140">
        <f t="shared" si="14"/>
        <v>0</v>
      </c>
      <c r="V98" s="128"/>
      <c r="W98" s="128" t="s">
        <v>343</v>
      </c>
      <c r="X98" s="128">
        <v>0</v>
      </c>
      <c r="Y98" s="128" t="s">
        <v>354</v>
      </c>
      <c r="Z98" s="128" t="s">
        <v>354</v>
      </c>
      <c r="AA98" s="128" t="s">
        <v>354</v>
      </c>
      <c r="AB98" s="128" t="s">
        <v>354</v>
      </c>
    </row>
    <row r="99" spans="1:28" x14ac:dyDescent="0.2">
      <c r="A99" s="128" t="s">
        <v>131</v>
      </c>
      <c r="B99" s="139">
        <f t="shared" si="8"/>
        <v>0</v>
      </c>
      <c r="C99" s="128"/>
      <c r="D99" s="123">
        <v>0</v>
      </c>
      <c r="E99" s="123">
        <v>0</v>
      </c>
      <c r="F99" s="123">
        <v>0</v>
      </c>
      <c r="G99" s="123">
        <v>0</v>
      </c>
      <c r="H99" s="156"/>
      <c r="I99" s="123">
        <f t="shared" si="9"/>
        <v>615.82611592220962</v>
      </c>
      <c r="J99" s="128"/>
      <c r="K99" s="123">
        <v>122.95241777489942</v>
      </c>
      <c r="L99" s="123">
        <v>123.5499098863072</v>
      </c>
      <c r="M99" s="123">
        <v>369.32378826100302</v>
      </c>
      <c r="N99" s="128"/>
      <c r="O99" s="159"/>
      <c r="P99" s="123">
        <f t="shared" si="10"/>
        <v>615.82611592220962</v>
      </c>
      <c r="Q99" s="128"/>
      <c r="R99" s="123">
        <f t="shared" si="11"/>
        <v>122.95241777489942</v>
      </c>
      <c r="S99" s="123">
        <f t="shared" si="12"/>
        <v>123.5499098863072</v>
      </c>
      <c r="T99" s="123">
        <f t="shared" si="13"/>
        <v>369.32378826100302</v>
      </c>
      <c r="U99" s="140">
        <f t="shared" si="14"/>
        <v>0</v>
      </c>
      <c r="V99" s="128"/>
      <c r="W99" s="128" t="s">
        <v>343</v>
      </c>
      <c r="X99" s="128">
        <v>0</v>
      </c>
      <c r="Y99" s="128" t="s">
        <v>354</v>
      </c>
      <c r="Z99" s="128" t="s">
        <v>12</v>
      </c>
      <c r="AA99" s="128" t="s">
        <v>354</v>
      </c>
      <c r="AB99" s="128" t="s">
        <v>354</v>
      </c>
    </row>
    <row r="100" spans="1:28" x14ac:dyDescent="0.2">
      <c r="A100" s="128" t="s">
        <v>132</v>
      </c>
      <c r="B100" s="139">
        <f t="shared" si="8"/>
        <v>0</v>
      </c>
      <c r="C100" s="128"/>
      <c r="D100" s="123">
        <v>0</v>
      </c>
      <c r="E100" s="123">
        <v>0</v>
      </c>
      <c r="F100" s="123">
        <v>0</v>
      </c>
      <c r="G100" s="123">
        <v>0</v>
      </c>
      <c r="H100" s="156"/>
      <c r="I100" s="123">
        <f t="shared" si="9"/>
        <v>30.240483938199993</v>
      </c>
      <c r="J100" s="128"/>
      <c r="K100" s="123">
        <v>40.012663443690435</v>
      </c>
      <c r="L100" s="123">
        <v>-5.410491208320944</v>
      </c>
      <c r="M100" s="123">
        <v>-4.3616882971694997</v>
      </c>
      <c r="N100" s="128"/>
      <c r="O100" s="159"/>
      <c r="P100" s="123">
        <f t="shared" si="10"/>
        <v>30.240483938199993</v>
      </c>
      <c r="Q100" s="128"/>
      <c r="R100" s="123">
        <f t="shared" si="11"/>
        <v>40.012663443690435</v>
      </c>
      <c r="S100" s="123">
        <f t="shared" si="12"/>
        <v>-5.410491208320944</v>
      </c>
      <c r="T100" s="123">
        <f t="shared" si="13"/>
        <v>-4.3616882971694997</v>
      </c>
      <c r="U100" s="140">
        <f t="shared" si="14"/>
        <v>0</v>
      </c>
      <c r="V100" s="128"/>
      <c r="W100" s="128" t="s">
        <v>343</v>
      </c>
      <c r="X100" s="128">
        <v>0</v>
      </c>
      <c r="Y100" s="128" t="s">
        <v>354</v>
      </c>
      <c r="Z100" s="128" t="s">
        <v>354</v>
      </c>
      <c r="AA100" s="128" t="s">
        <v>354</v>
      </c>
      <c r="AB100" s="128" t="s">
        <v>354</v>
      </c>
    </row>
    <row r="101" spans="1:28" x14ac:dyDescent="0.2">
      <c r="A101" s="128" t="s">
        <v>134</v>
      </c>
      <c r="B101" s="139">
        <f t="shared" si="8"/>
        <v>0</v>
      </c>
      <c r="C101" s="128"/>
      <c r="D101" s="123">
        <v>0</v>
      </c>
      <c r="E101" s="123">
        <v>0</v>
      </c>
      <c r="F101" s="123">
        <v>0</v>
      </c>
      <c r="G101" s="123">
        <v>0</v>
      </c>
      <c r="H101" s="156"/>
      <c r="I101" s="123">
        <f t="shared" si="9"/>
        <v>181.94144438377469</v>
      </c>
      <c r="J101" s="128"/>
      <c r="K101" s="123">
        <v>159.51541575946888</v>
      </c>
      <c r="L101" s="123">
        <v>5.9408401516223011</v>
      </c>
      <c r="M101" s="123">
        <v>16.485188472683522</v>
      </c>
      <c r="N101" s="128"/>
      <c r="O101" s="159"/>
      <c r="P101" s="123">
        <f t="shared" si="10"/>
        <v>181.94144438377469</v>
      </c>
      <c r="Q101" s="128"/>
      <c r="R101" s="123">
        <f t="shared" si="11"/>
        <v>159.51541575946888</v>
      </c>
      <c r="S101" s="123">
        <f t="shared" si="12"/>
        <v>5.9408401516223011</v>
      </c>
      <c r="T101" s="123">
        <f t="shared" si="13"/>
        <v>16.485188472683522</v>
      </c>
      <c r="U101" s="140">
        <f t="shared" si="14"/>
        <v>0</v>
      </c>
      <c r="V101" s="128"/>
      <c r="W101" s="128" t="s">
        <v>343</v>
      </c>
      <c r="X101" s="128">
        <v>0</v>
      </c>
      <c r="Y101" s="128" t="s">
        <v>354</v>
      </c>
      <c r="Z101" s="128" t="s">
        <v>12</v>
      </c>
      <c r="AA101" s="128" t="s">
        <v>354</v>
      </c>
      <c r="AB101" s="128" t="s">
        <v>354</v>
      </c>
    </row>
    <row r="102" spans="1:28" x14ac:dyDescent="0.2">
      <c r="A102" s="128" t="s">
        <v>135</v>
      </c>
      <c r="B102" s="139">
        <f t="shared" si="8"/>
        <v>0</v>
      </c>
      <c r="C102" s="128"/>
      <c r="D102" s="123">
        <v>0</v>
      </c>
      <c r="E102" s="123">
        <v>0</v>
      </c>
      <c r="F102" s="123">
        <v>0</v>
      </c>
      <c r="G102" s="123">
        <v>0</v>
      </c>
      <c r="H102" s="156"/>
      <c r="I102" s="123">
        <f t="shared" si="9"/>
        <v>91.968310559146161</v>
      </c>
      <c r="J102" s="128"/>
      <c r="K102" s="123">
        <v>85.487004722416216</v>
      </c>
      <c r="L102" s="123">
        <v>3.3683866830304559</v>
      </c>
      <c r="M102" s="123">
        <v>3.1129191536994947</v>
      </c>
      <c r="N102" s="128"/>
      <c r="O102" s="159"/>
      <c r="P102" s="123">
        <f t="shared" si="10"/>
        <v>91.968310559146161</v>
      </c>
      <c r="Q102" s="128"/>
      <c r="R102" s="123">
        <f t="shared" si="11"/>
        <v>85.487004722416216</v>
      </c>
      <c r="S102" s="123">
        <f t="shared" si="12"/>
        <v>3.3683866830304559</v>
      </c>
      <c r="T102" s="123">
        <f t="shared" si="13"/>
        <v>3.1129191536994947</v>
      </c>
      <c r="U102" s="140">
        <f t="shared" si="14"/>
        <v>0</v>
      </c>
      <c r="V102" s="128"/>
      <c r="W102" s="128" t="s">
        <v>343</v>
      </c>
      <c r="X102" s="128">
        <v>0</v>
      </c>
      <c r="Y102" s="128" t="s">
        <v>354</v>
      </c>
      <c r="Z102" s="128" t="s">
        <v>354</v>
      </c>
      <c r="AA102" s="128" t="s">
        <v>354</v>
      </c>
      <c r="AB102" s="128" t="s">
        <v>353</v>
      </c>
    </row>
    <row r="103" spans="1:28" x14ac:dyDescent="0.2">
      <c r="A103" s="128" t="s">
        <v>136</v>
      </c>
      <c r="B103" s="139">
        <f t="shared" si="8"/>
        <v>0</v>
      </c>
      <c r="C103" s="128"/>
      <c r="D103" s="123">
        <v>0</v>
      </c>
      <c r="E103" s="123">
        <v>0</v>
      </c>
      <c r="F103" s="123">
        <v>0</v>
      </c>
      <c r="G103" s="123">
        <v>0</v>
      </c>
      <c r="H103" s="156"/>
      <c r="I103" s="123">
        <f t="shared" si="9"/>
        <v>4071.837509316405</v>
      </c>
      <c r="J103" s="128"/>
      <c r="K103" s="123">
        <v>2764.8321739957787</v>
      </c>
      <c r="L103" s="123">
        <v>545.68565388852926</v>
      </c>
      <c r="M103" s="123">
        <v>761.31968143209735</v>
      </c>
      <c r="N103" s="128"/>
      <c r="O103" s="159"/>
      <c r="P103" s="123">
        <f t="shared" si="10"/>
        <v>4071.837509316405</v>
      </c>
      <c r="Q103" s="128"/>
      <c r="R103" s="123">
        <f t="shared" si="11"/>
        <v>2764.8321739957787</v>
      </c>
      <c r="S103" s="123">
        <f t="shared" si="12"/>
        <v>545.68565388852926</v>
      </c>
      <c r="T103" s="123">
        <f t="shared" si="13"/>
        <v>761.31968143209735</v>
      </c>
      <c r="U103" s="140">
        <f t="shared" si="14"/>
        <v>0</v>
      </c>
      <c r="V103" s="128"/>
      <c r="W103" s="128" t="s">
        <v>343</v>
      </c>
      <c r="X103" s="128">
        <v>0</v>
      </c>
      <c r="Y103" s="128" t="s">
        <v>354</v>
      </c>
      <c r="Z103" s="128" t="s">
        <v>12</v>
      </c>
      <c r="AA103" s="128" t="s">
        <v>354</v>
      </c>
      <c r="AB103" s="128" t="s">
        <v>354</v>
      </c>
    </row>
    <row r="104" spans="1:28" x14ac:dyDescent="0.2">
      <c r="A104" s="128" t="s">
        <v>137</v>
      </c>
      <c r="B104" s="139">
        <f t="shared" si="8"/>
        <v>0</v>
      </c>
      <c r="C104" s="128"/>
      <c r="D104" s="123">
        <v>0</v>
      </c>
      <c r="E104" s="123">
        <v>0</v>
      </c>
      <c r="F104" s="123">
        <v>0</v>
      </c>
      <c r="G104" s="123">
        <v>0</v>
      </c>
      <c r="H104" s="156"/>
      <c r="I104" s="123">
        <f t="shared" si="9"/>
        <v>103.92654080837725</v>
      </c>
      <c r="J104" s="128"/>
      <c r="K104" s="123">
        <v>91.076286278754665</v>
      </c>
      <c r="L104" s="123">
        <v>20.790458564292535</v>
      </c>
      <c r="M104" s="123">
        <v>-7.9402040346699421</v>
      </c>
      <c r="N104" s="128"/>
      <c r="O104" s="159"/>
      <c r="P104" s="123">
        <f t="shared" si="10"/>
        <v>103.92654080837725</v>
      </c>
      <c r="Q104" s="128"/>
      <c r="R104" s="123">
        <f t="shared" si="11"/>
        <v>91.076286278754665</v>
      </c>
      <c r="S104" s="123">
        <f t="shared" si="12"/>
        <v>20.790458564292535</v>
      </c>
      <c r="T104" s="123">
        <f t="shared" si="13"/>
        <v>-7.9402040346699421</v>
      </c>
      <c r="U104" s="140">
        <f t="shared" si="14"/>
        <v>0</v>
      </c>
      <c r="V104" s="128"/>
      <c r="W104" s="128" t="s">
        <v>343</v>
      </c>
      <c r="X104" s="128">
        <v>0</v>
      </c>
      <c r="Y104" s="128" t="s">
        <v>354</v>
      </c>
      <c r="Z104" s="128" t="s">
        <v>354</v>
      </c>
      <c r="AA104" s="128" t="s">
        <v>354</v>
      </c>
      <c r="AB104" s="128" t="s">
        <v>354</v>
      </c>
    </row>
    <row r="105" spans="1:28" x14ac:dyDescent="0.2">
      <c r="A105" s="128" t="s">
        <v>138</v>
      </c>
      <c r="B105" s="139">
        <f t="shared" si="8"/>
        <v>30.346093452245082</v>
      </c>
      <c r="C105" s="128"/>
      <c r="D105" s="123">
        <v>30.346093452245082</v>
      </c>
      <c r="E105" s="123">
        <v>0</v>
      </c>
      <c r="F105" s="123">
        <v>0</v>
      </c>
      <c r="G105" s="123">
        <v>0</v>
      </c>
      <c r="H105" s="156"/>
      <c r="I105" s="123">
        <f t="shared" si="9"/>
        <v>0</v>
      </c>
      <c r="J105" s="128"/>
      <c r="K105" s="123">
        <v>0</v>
      </c>
      <c r="L105" s="123">
        <v>0</v>
      </c>
      <c r="M105" s="123">
        <v>0</v>
      </c>
      <c r="N105" s="128"/>
      <c r="O105" s="159"/>
      <c r="P105" s="123">
        <f t="shared" si="10"/>
        <v>-30.346093452245082</v>
      </c>
      <c r="Q105" s="128"/>
      <c r="R105" s="123">
        <f t="shared" si="11"/>
        <v>-30.346093452245082</v>
      </c>
      <c r="S105" s="123">
        <f t="shared" si="12"/>
        <v>0</v>
      </c>
      <c r="T105" s="123">
        <f t="shared" si="13"/>
        <v>0</v>
      </c>
      <c r="U105" s="140">
        <f t="shared" si="14"/>
        <v>0</v>
      </c>
      <c r="V105" s="128"/>
      <c r="W105" s="128" t="s">
        <v>343</v>
      </c>
      <c r="X105" s="128">
        <v>0</v>
      </c>
      <c r="Y105" s="128" t="s">
        <v>354</v>
      </c>
      <c r="Z105" s="128" t="s">
        <v>12</v>
      </c>
      <c r="AA105" s="128" t="s">
        <v>354</v>
      </c>
      <c r="AB105" s="128" t="s">
        <v>354</v>
      </c>
    </row>
    <row r="106" spans="1:28" x14ac:dyDescent="0.2">
      <c r="A106" s="128" t="s">
        <v>139</v>
      </c>
      <c r="B106" s="139">
        <f t="shared" si="8"/>
        <v>0</v>
      </c>
      <c r="C106" s="128"/>
      <c r="D106" s="123">
        <v>0</v>
      </c>
      <c r="E106" s="123">
        <v>0</v>
      </c>
      <c r="F106" s="123">
        <v>0</v>
      </c>
      <c r="G106" s="123">
        <v>0</v>
      </c>
      <c r="H106" s="156"/>
      <c r="I106" s="123">
        <f t="shared" si="9"/>
        <v>76.960930510449003</v>
      </c>
      <c r="J106" s="128"/>
      <c r="K106" s="123">
        <v>62.510877546295674</v>
      </c>
      <c r="L106" s="123">
        <v>8.9485455893418298</v>
      </c>
      <c r="M106" s="123">
        <v>5.5015073748115002</v>
      </c>
      <c r="N106" s="128"/>
      <c r="O106" s="159"/>
      <c r="P106" s="123">
        <f t="shared" si="10"/>
        <v>76.960930510449003</v>
      </c>
      <c r="Q106" s="128"/>
      <c r="R106" s="123">
        <f t="shared" si="11"/>
        <v>62.510877546295674</v>
      </c>
      <c r="S106" s="123">
        <f t="shared" si="12"/>
        <v>8.9485455893418298</v>
      </c>
      <c r="T106" s="123">
        <f t="shared" si="13"/>
        <v>5.5015073748115002</v>
      </c>
      <c r="U106" s="140">
        <f t="shared" si="14"/>
        <v>0</v>
      </c>
      <c r="V106" s="128"/>
      <c r="W106" s="128" t="s">
        <v>343</v>
      </c>
      <c r="X106" s="128">
        <v>0</v>
      </c>
      <c r="Y106" s="128" t="s">
        <v>354</v>
      </c>
      <c r="Z106" s="128" t="s">
        <v>354</v>
      </c>
      <c r="AA106" s="128" t="s">
        <v>354</v>
      </c>
      <c r="AB106" s="128" t="s">
        <v>354</v>
      </c>
    </row>
    <row r="107" spans="1:28" x14ac:dyDescent="0.2">
      <c r="A107" s="128" t="s">
        <v>140</v>
      </c>
      <c r="B107" s="139">
        <f t="shared" si="8"/>
        <v>0</v>
      </c>
      <c r="C107" s="128"/>
      <c r="D107" s="123">
        <v>0</v>
      </c>
      <c r="E107" s="123">
        <v>0</v>
      </c>
      <c r="F107" s="123">
        <v>0</v>
      </c>
      <c r="G107" s="123">
        <v>0</v>
      </c>
      <c r="H107" s="156"/>
      <c r="I107" s="123">
        <f t="shared" si="9"/>
        <v>2418.9157119022261</v>
      </c>
      <c r="J107" s="128"/>
      <c r="K107" s="123">
        <v>1886.7195992514858</v>
      </c>
      <c r="L107" s="123">
        <v>314.67445470761737</v>
      </c>
      <c r="M107" s="123">
        <v>217.52165794312324</v>
      </c>
      <c r="N107" s="128"/>
      <c r="O107" s="159"/>
      <c r="P107" s="123">
        <f t="shared" si="10"/>
        <v>2418.9157119022261</v>
      </c>
      <c r="Q107" s="128"/>
      <c r="R107" s="123">
        <f t="shared" si="11"/>
        <v>1886.7195992514858</v>
      </c>
      <c r="S107" s="123">
        <f t="shared" si="12"/>
        <v>314.67445470761737</v>
      </c>
      <c r="T107" s="123">
        <f t="shared" si="13"/>
        <v>217.52165794312324</v>
      </c>
      <c r="U107" s="140">
        <f t="shared" si="14"/>
        <v>0</v>
      </c>
      <c r="V107" s="128"/>
      <c r="W107" s="128" t="s">
        <v>343</v>
      </c>
      <c r="X107" s="128">
        <v>0</v>
      </c>
      <c r="Y107" s="128" t="s">
        <v>354</v>
      </c>
      <c r="Z107" s="128" t="s">
        <v>12</v>
      </c>
      <c r="AA107" s="128" t="s">
        <v>354</v>
      </c>
      <c r="AB107" s="128" t="s">
        <v>354</v>
      </c>
    </row>
    <row r="108" spans="1:28" x14ac:dyDescent="0.2">
      <c r="A108" s="128" t="s">
        <v>141</v>
      </c>
      <c r="B108" s="139">
        <f t="shared" si="8"/>
        <v>0</v>
      </c>
      <c r="C108" s="128"/>
      <c r="D108" s="123">
        <v>0</v>
      </c>
      <c r="E108" s="123">
        <v>0</v>
      </c>
      <c r="F108" s="123">
        <v>0</v>
      </c>
      <c r="G108" s="123">
        <v>0</v>
      </c>
      <c r="H108" s="156"/>
      <c r="I108" s="123">
        <f t="shared" si="9"/>
        <v>0</v>
      </c>
      <c r="J108" s="128"/>
      <c r="K108" s="123">
        <v>0</v>
      </c>
      <c r="L108" s="123">
        <v>0</v>
      </c>
      <c r="M108" s="123">
        <v>0</v>
      </c>
      <c r="N108" s="128"/>
      <c r="O108" s="159"/>
      <c r="P108" s="123">
        <f t="shared" si="10"/>
        <v>0</v>
      </c>
      <c r="Q108" s="128"/>
      <c r="R108" s="123">
        <f t="shared" si="11"/>
        <v>0</v>
      </c>
      <c r="S108" s="123">
        <f t="shared" si="12"/>
        <v>0</v>
      </c>
      <c r="T108" s="123">
        <f t="shared" si="13"/>
        <v>0</v>
      </c>
      <c r="U108" s="140">
        <f t="shared" si="14"/>
        <v>0</v>
      </c>
      <c r="V108" s="128"/>
      <c r="W108" s="128" t="s">
        <v>343</v>
      </c>
      <c r="X108" s="128">
        <v>0</v>
      </c>
      <c r="Y108" s="128" t="s">
        <v>354</v>
      </c>
      <c r="Z108" s="128" t="s">
        <v>354</v>
      </c>
      <c r="AA108" s="128" t="s">
        <v>354</v>
      </c>
      <c r="AB108" s="128" t="s">
        <v>354</v>
      </c>
    </row>
    <row r="109" spans="1:28" x14ac:dyDescent="0.2">
      <c r="A109" s="128" t="s">
        <v>142</v>
      </c>
      <c r="B109" s="139">
        <f t="shared" si="8"/>
        <v>0</v>
      </c>
      <c r="C109" s="128"/>
      <c r="D109" s="123">
        <v>0</v>
      </c>
      <c r="E109" s="123">
        <v>0</v>
      </c>
      <c r="F109" s="123">
        <v>0</v>
      </c>
      <c r="G109" s="123">
        <v>0</v>
      </c>
      <c r="H109" s="156"/>
      <c r="I109" s="123">
        <f t="shared" si="9"/>
        <v>360.62789107916234</v>
      </c>
      <c r="J109" s="128"/>
      <c r="K109" s="123">
        <v>322.08761338110975</v>
      </c>
      <c r="L109" s="123">
        <v>-10.149597638111873</v>
      </c>
      <c r="M109" s="123">
        <v>48.689875336164448</v>
      </c>
      <c r="N109" s="128"/>
      <c r="O109" s="159"/>
      <c r="P109" s="123">
        <f t="shared" si="10"/>
        <v>360.62789107916234</v>
      </c>
      <c r="Q109" s="128"/>
      <c r="R109" s="123">
        <f t="shared" si="11"/>
        <v>322.08761338110975</v>
      </c>
      <c r="S109" s="123">
        <f t="shared" si="12"/>
        <v>-10.149597638111873</v>
      </c>
      <c r="T109" s="123">
        <f t="shared" si="13"/>
        <v>48.689875336164448</v>
      </c>
      <c r="U109" s="140">
        <f t="shared" si="14"/>
        <v>0</v>
      </c>
      <c r="V109" s="128"/>
      <c r="W109" s="128" t="s">
        <v>343</v>
      </c>
      <c r="X109" s="128">
        <v>0</v>
      </c>
      <c r="Y109" s="128" t="s">
        <v>354</v>
      </c>
      <c r="Z109" s="128" t="s">
        <v>12</v>
      </c>
      <c r="AA109" s="128" t="s">
        <v>354</v>
      </c>
      <c r="AB109" s="128" t="s">
        <v>354</v>
      </c>
    </row>
    <row r="110" spans="1:28" x14ac:dyDescent="0.2">
      <c r="A110" s="128" t="s">
        <v>143</v>
      </c>
      <c r="B110" s="139">
        <f t="shared" si="8"/>
        <v>0</v>
      </c>
      <c r="C110" s="128"/>
      <c r="D110" s="123">
        <v>0</v>
      </c>
      <c r="E110" s="123">
        <v>0</v>
      </c>
      <c r="F110" s="123">
        <v>0</v>
      </c>
      <c r="G110" s="123">
        <v>0</v>
      </c>
      <c r="H110" s="156"/>
      <c r="I110" s="123">
        <f t="shared" si="9"/>
        <v>102.32701158071879</v>
      </c>
      <c r="J110" s="128"/>
      <c r="K110" s="123">
        <v>73.910391277500153</v>
      </c>
      <c r="L110" s="123">
        <v>38.517958763820801</v>
      </c>
      <c r="M110" s="123">
        <v>-10.101338460602161</v>
      </c>
      <c r="N110" s="128"/>
      <c r="O110" s="159"/>
      <c r="P110" s="123">
        <f t="shared" si="10"/>
        <v>102.32701158071879</v>
      </c>
      <c r="Q110" s="128"/>
      <c r="R110" s="123">
        <f t="shared" si="11"/>
        <v>73.910391277500153</v>
      </c>
      <c r="S110" s="123">
        <f t="shared" si="12"/>
        <v>38.517958763820801</v>
      </c>
      <c r="T110" s="123">
        <f t="shared" si="13"/>
        <v>-10.101338460602161</v>
      </c>
      <c r="U110" s="140">
        <f t="shared" si="14"/>
        <v>0</v>
      </c>
      <c r="V110" s="128"/>
      <c r="W110" s="128" t="s">
        <v>343</v>
      </c>
      <c r="X110" s="128">
        <v>0</v>
      </c>
      <c r="Y110" s="128" t="s">
        <v>354</v>
      </c>
      <c r="Z110" s="128" t="s">
        <v>354</v>
      </c>
      <c r="AA110" s="128" t="s">
        <v>354</v>
      </c>
      <c r="AB110" s="128" t="s">
        <v>354</v>
      </c>
    </row>
    <row r="111" spans="1:28" x14ac:dyDescent="0.2">
      <c r="A111" s="128" t="s">
        <v>146</v>
      </c>
      <c r="B111" s="139">
        <f t="shared" si="8"/>
        <v>0</v>
      </c>
      <c r="C111" s="128"/>
      <c r="D111" s="123">
        <v>0</v>
      </c>
      <c r="E111" s="123">
        <v>0</v>
      </c>
      <c r="F111" s="123">
        <v>0</v>
      </c>
      <c r="G111" s="123">
        <v>0</v>
      </c>
      <c r="H111" s="156"/>
      <c r="I111" s="123">
        <f t="shared" si="9"/>
        <v>1868.0561162235444</v>
      </c>
      <c r="J111" s="128"/>
      <c r="K111" s="123">
        <v>1264.3907329153328</v>
      </c>
      <c r="L111" s="123">
        <v>185.35653195516255</v>
      </c>
      <c r="M111" s="123">
        <v>418.30885135304914</v>
      </c>
      <c r="N111" s="128"/>
      <c r="O111" s="159"/>
      <c r="P111" s="123">
        <f t="shared" si="10"/>
        <v>1868.0561162235444</v>
      </c>
      <c r="Q111" s="128"/>
      <c r="R111" s="123">
        <f t="shared" si="11"/>
        <v>1264.3907329153328</v>
      </c>
      <c r="S111" s="123">
        <f t="shared" si="12"/>
        <v>185.35653195516255</v>
      </c>
      <c r="T111" s="123">
        <f t="shared" si="13"/>
        <v>418.30885135304914</v>
      </c>
      <c r="U111" s="140">
        <f t="shared" si="14"/>
        <v>0</v>
      </c>
      <c r="V111" s="128"/>
      <c r="W111" s="128" t="s">
        <v>343</v>
      </c>
      <c r="X111" s="128">
        <v>0</v>
      </c>
      <c r="Y111" s="128" t="s">
        <v>354</v>
      </c>
      <c r="Z111" s="128" t="s">
        <v>354</v>
      </c>
      <c r="AA111" s="128" t="s">
        <v>13</v>
      </c>
      <c r="AB111" s="128" t="s">
        <v>354</v>
      </c>
    </row>
    <row r="112" spans="1:28" x14ac:dyDescent="0.2">
      <c r="A112" s="128" t="s">
        <v>147</v>
      </c>
      <c r="B112" s="139">
        <f t="shared" si="8"/>
        <v>0</v>
      </c>
      <c r="C112" s="128"/>
      <c r="D112" s="123">
        <v>0</v>
      </c>
      <c r="E112" s="123">
        <v>0</v>
      </c>
      <c r="F112" s="123">
        <v>0</v>
      </c>
      <c r="G112" s="123">
        <v>0</v>
      </c>
      <c r="H112" s="156"/>
      <c r="I112" s="123">
        <f t="shared" si="9"/>
        <v>607.48362237064259</v>
      </c>
      <c r="J112" s="128"/>
      <c r="K112" s="123">
        <v>226.59721564711995</v>
      </c>
      <c r="L112" s="123">
        <v>170.19919006713198</v>
      </c>
      <c r="M112" s="123">
        <v>210.68721665639066</v>
      </c>
      <c r="N112" s="128"/>
      <c r="O112" s="159"/>
      <c r="P112" s="123">
        <f t="shared" si="10"/>
        <v>607.48362237064259</v>
      </c>
      <c r="Q112" s="128"/>
      <c r="R112" s="123">
        <f t="shared" si="11"/>
        <v>226.59721564711995</v>
      </c>
      <c r="S112" s="123">
        <f t="shared" si="12"/>
        <v>170.19919006713198</v>
      </c>
      <c r="T112" s="123">
        <f t="shared" si="13"/>
        <v>210.68721665639066</v>
      </c>
      <c r="U112" s="140">
        <f t="shared" si="14"/>
        <v>0</v>
      </c>
      <c r="V112" s="128"/>
      <c r="W112" s="128" t="s">
        <v>343</v>
      </c>
      <c r="X112" s="128">
        <v>0</v>
      </c>
      <c r="Y112" s="128" t="s">
        <v>354</v>
      </c>
      <c r="Z112" s="128" t="s">
        <v>12</v>
      </c>
      <c r="AA112" s="128" t="s">
        <v>354</v>
      </c>
      <c r="AB112" s="128" t="s">
        <v>354</v>
      </c>
    </row>
    <row r="113" spans="1:28" x14ac:dyDescent="0.2">
      <c r="A113" s="128" t="s">
        <v>148</v>
      </c>
      <c r="B113" s="139">
        <f t="shared" si="8"/>
        <v>0</v>
      </c>
      <c r="C113" s="128"/>
      <c r="D113" s="123">
        <v>0</v>
      </c>
      <c r="E113" s="123">
        <v>0</v>
      </c>
      <c r="F113" s="123">
        <v>0</v>
      </c>
      <c r="G113" s="123">
        <v>0</v>
      </c>
      <c r="H113" s="156"/>
      <c r="I113" s="123">
        <f t="shared" si="9"/>
        <v>1225.6228570762369</v>
      </c>
      <c r="J113" s="128"/>
      <c r="K113" s="123">
        <v>545.46374719068808</v>
      </c>
      <c r="L113" s="123">
        <v>270.48500748659643</v>
      </c>
      <c r="M113" s="123">
        <v>409.6741023989523</v>
      </c>
      <c r="N113" s="128"/>
      <c r="O113" s="159"/>
      <c r="P113" s="123">
        <f t="shared" si="10"/>
        <v>1225.6228570762369</v>
      </c>
      <c r="Q113" s="128"/>
      <c r="R113" s="123">
        <f t="shared" si="11"/>
        <v>545.46374719068808</v>
      </c>
      <c r="S113" s="123">
        <f t="shared" si="12"/>
        <v>270.48500748659643</v>
      </c>
      <c r="T113" s="123">
        <f t="shared" si="13"/>
        <v>409.6741023989523</v>
      </c>
      <c r="U113" s="140">
        <f t="shared" si="14"/>
        <v>0</v>
      </c>
      <c r="V113" s="128"/>
      <c r="W113" s="128" t="s">
        <v>343</v>
      </c>
      <c r="X113" s="128">
        <v>0</v>
      </c>
      <c r="Y113" s="128" t="s">
        <v>354</v>
      </c>
      <c r="Z113" s="128" t="s">
        <v>354</v>
      </c>
      <c r="AA113" s="128" t="s">
        <v>354</v>
      </c>
      <c r="AB113" s="128" t="s">
        <v>354</v>
      </c>
    </row>
    <row r="114" spans="1:28" x14ac:dyDescent="0.2">
      <c r="A114" s="128" t="s">
        <v>149</v>
      </c>
      <c r="B114" s="139">
        <f t="shared" si="8"/>
        <v>0</v>
      </c>
      <c r="C114" s="128"/>
      <c r="D114" s="123">
        <v>0</v>
      </c>
      <c r="E114" s="123">
        <v>0</v>
      </c>
      <c r="F114" s="123">
        <v>0</v>
      </c>
      <c r="G114" s="123">
        <v>0</v>
      </c>
      <c r="H114" s="156"/>
      <c r="I114" s="123">
        <f t="shared" si="9"/>
        <v>1422.4161187364673</v>
      </c>
      <c r="J114" s="128"/>
      <c r="K114" s="123">
        <v>1199.2322452509818</v>
      </c>
      <c r="L114" s="123">
        <v>275.52697340199472</v>
      </c>
      <c r="M114" s="123">
        <v>-52.343099916509217</v>
      </c>
      <c r="N114" s="128"/>
      <c r="O114" s="159"/>
      <c r="P114" s="123">
        <f t="shared" si="10"/>
        <v>1422.4161187364673</v>
      </c>
      <c r="Q114" s="128"/>
      <c r="R114" s="123">
        <f t="shared" si="11"/>
        <v>1199.2322452509818</v>
      </c>
      <c r="S114" s="123">
        <f t="shared" si="12"/>
        <v>275.52697340199472</v>
      </c>
      <c r="T114" s="123">
        <f t="shared" si="13"/>
        <v>-52.343099916509217</v>
      </c>
      <c r="U114" s="140">
        <f t="shared" si="14"/>
        <v>0</v>
      </c>
      <c r="V114" s="128"/>
      <c r="W114" s="128" t="s">
        <v>343</v>
      </c>
      <c r="X114" s="128">
        <v>0</v>
      </c>
      <c r="Y114" s="128" t="s">
        <v>11</v>
      </c>
      <c r="Z114" s="128" t="s">
        <v>12</v>
      </c>
      <c r="AA114" s="128" t="s">
        <v>354</v>
      </c>
      <c r="AB114" s="128" t="s">
        <v>354</v>
      </c>
    </row>
    <row r="115" spans="1:28" x14ac:dyDescent="0.2">
      <c r="A115" s="128" t="s">
        <v>150</v>
      </c>
      <c r="B115" s="139">
        <f t="shared" si="8"/>
        <v>0</v>
      </c>
      <c r="C115" s="128"/>
      <c r="D115" s="123">
        <v>0</v>
      </c>
      <c r="E115" s="123">
        <v>0</v>
      </c>
      <c r="F115" s="123">
        <v>0</v>
      </c>
      <c r="G115" s="123">
        <v>0</v>
      </c>
      <c r="H115" s="156"/>
      <c r="I115" s="123">
        <f t="shared" si="9"/>
        <v>87.240947188829807</v>
      </c>
      <c r="J115" s="128"/>
      <c r="K115" s="123">
        <v>87.91102072898498</v>
      </c>
      <c r="L115" s="123">
        <v>-0.67007354015516862</v>
      </c>
      <c r="M115" s="123">
        <v>0</v>
      </c>
      <c r="N115" s="128"/>
      <c r="O115" s="159"/>
      <c r="P115" s="123">
        <f t="shared" si="10"/>
        <v>87.240947188829807</v>
      </c>
      <c r="Q115" s="128"/>
      <c r="R115" s="123">
        <f t="shared" si="11"/>
        <v>87.91102072898498</v>
      </c>
      <c r="S115" s="123">
        <f t="shared" si="12"/>
        <v>-0.67007354015516862</v>
      </c>
      <c r="T115" s="123">
        <f t="shared" si="13"/>
        <v>0</v>
      </c>
      <c r="U115" s="140">
        <f t="shared" si="14"/>
        <v>0</v>
      </c>
      <c r="V115" s="128"/>
      <c r="W115" s="128" t="s">
        <v>343</v>
      </c>
      <c r="X115" s="128">
        <v>0</v>
      </c>
      <c r="Y115" s="128" t="s">
        <v>354</v>
      </c>
      <c r="Z115" s="128" t="s">
        <v>354</v>
      </c>
      <c r="AA115" s="128" t="s">
        <v>354</v>
      </c>
      <c r="AB115" s="128" t="s">
        <v>353</v>
      </c>
    </row>
    <row r="116" spans="1:28" x14ac:dyDescent="0.2">
      <c r="A116" s="128" t="s">
        <v>151</v>
      </c>
      <c r="B116" s="139">
        <f t="shared" si="8"/>
        <v>0</v>
      </c>
      <c r="C116" s="128"/>
      <c r="D116" s="123">
        <v>0</v>
      </c>
      <c r="E116" s="123">
        <v>0</v>
      </c>
      <c r="F116" s="123">
        <v>0</v>
      </c>
      <c r="G116" s="123">
        <v>0</v>
      </c>
      <c r="H116" s="156"/>
      <c r="I116" s="123">
        <f t="shared" si="9"/>
        <v>43.76017461829781</v>
      </c>
      <c r="J116" s="128"/>
      <c r="K116" s="123">
        <v>2617.4233483298799</v>
      </c>
      <c r="L116" s="123">
        <v>-3460.5257332872943</v>
      </c>
      <c r="M116" s="123">
        <v>886.86255957571223</v>
      </c>
      <c r="N116" s="128"/>
      <c r="O116" s="159"/>
      <c r="P116" s="123">
        <f t="shared" si="10"/>
        <v>43.76017461829781</v>
      </c>
      <c r="Q116" s="128"/>
      <c r="R116" s="123">
        <f t="shared" si="11"/>
        <v>2617.4233483298799</v>
      </c>
      <c r="S116" s="123">
        <f t="shared" si="12"/>
        <v>-3460.5257332872943</v>
      </c>
      <c r="T116" s="123">
        <f t="shared" si="13"/>
        <v>886.86255957571223</v>
      </c>
      <c r="U116" s="140">
        <f t="shared" si="14"/>
        <v>0</v>
      </c>
      <c r="V116" s="128"/>
      <c r="W116" s="128" t="s">
        <v>343</v>
      </c>
      <c r="X116" s="128">
        <v>0</v>
      </c>
      <c r="Y116" s="128" t="s">
        <v>354</v>
      </c>
      <c r="Z116" s="128" t="s">
        <v>354</v>
      </c>
      <c r="AA116" s="128" t="s">
        <v>13</v>
      </c>
      <c r="AB116" s="128" t="s">
        <v>354</v>
      </c>
    </row>
    <row r="117" spans="1:28" x14ac:dyDescent="0.2">
      <c r="A117" s="128" t="s">
        <v>152</v>
      </c>
      <c r="B117" s="139">
        <f t="shared" si="8"/>
        <v>0</v>
      </c>
      <c r="C117" s="128"/>
      <c r="D117" s="123">
        <v>0</v>
      </c>
      <c r="E117" s="123">
        <v>0</v>
      </c>
      <c r="F117" s="123">
        <v>0</v>
      </c>
      <c r="G117" s="123">
        <v>0</v>
      </c>
      <c r="H117" s="156"/>
      <c r="I117" s="123">
        <f t="shared" si="9"/>
        <v>478.95687158621132</v>
      </c>
      <c r="J117" s="128"/>
      <c r="K117" s="123">
        <v>417.0350425280028</v>
      </c>
      <c r="L117" s="123">
        <v>10.087004756272979</v>
      </c>
      <c r="M117" s="123">
        <v>51.834824301935555</v>
      </c>
      <c r="N117" s="128"/>
      <c r="O117" s="159"/>
      <c r="P117" s="123">
        <f t="shared" si="10"/>
        <v>478.95687158621132</v>
      </c>
      <c r="Q117" s="128"/>
      <c r="R117" s="123">
        <f t="shared" si="11"/>
        <v>417.0350425280028</v>
      </c>
      <c r="S117" s="123">
        <f t="shared" si="12"/>
        <v>10.087004756272979</v>
      </c>
      <c r="T117" s="123">
        <f t="shared" si="13"/>
        <v>51.834824301935555</v>
      </c>
      <c r="U117" s="140">
        <f t="shared" si="14"/>
        <v>0</v>
      </c>
      <c r="V117" s="128"/>
      <c r="W117" s="128" t="s">
        <v>343</v>
      </c>
      <c r="X117" s="128">
        <v>0</v>
      </c>
      <c r="Y117" s="128" t="s">
        <v>354</v>
      </c>
      <c r="Z117" s="128" t="s">
        <v>354</v>
      </c>
      <c r="AA117" s="128" t="s">
        <v>13</v>
      </c>
      <c r="AB117" s="128" t="s">
        <v>354</v>
      </c>
    </row>
    <row r="118" spans="1:28" x14ac:dyDescent="0.2">
      <c r="A118" s="128" t="s">
        <v>153</v>
      </c>
      <c r="B118" s="139">
        <f t="shared" si="8"/>
        <v>0</v>
      </c>
      <c r="C118" s="128"/>
      <c r="D118" s="123">
        <v>0</v>
      </c>
      <c r="E118" s="123">
        <v>0</v>
      </c>
      <c r="F118" s="123">
        <v>0</v>
      </c>
      <c r="G118" s="123">
        <v>0</v>
      </c>
      <c r="H118" s="156"/>
      <c r="I118" s="123">
        <f t="shared" si="9"/>
        <v>200.92343511121223</v>
      </c>
      <c r="J118" s="128"/>
      <c r="K118" s="123">
        <v>69.887317899343429</v>
      </c>
      <c r="L118" s="123">
        <v>-6.4992081027109236</v>
      </c>
      <c r="M118" s="123">
        <v>137.53532531457972</v>
      </c>
      <c r="N118" s="128"/>
      <c r="O118" s="159"/>
      <c r="P118" s="123">
        <f t="shared" si="10"/>
        <v>200.92343511121223</v>
      </c>
      <c r="Q118" s="128"/>
      <c r="R118" s="123">
        <f t="shared" si="11"/>
        <v>69.887317899343429</v>
      </c>
      <c r="S118" s="123">
        <f t="shared" si="12"/>
        <v>-6.4992081027109236</v>
      </c>
      <c r="T118" s="123">
        <f t="shared" si="13"/>
        <v>137.53532531457972</v>
      </c>
      <c r="U118" s="140">
        <f t="shared" si="14"/>
        <v>0</v>
      </c>
      <c r="V118" s="128"/>
      <c r="W118" s="128" t="s">
        <v>343</v>
      </c>
      <c r="X118" s="128">
        <v>0</v>
      </c>
      <c r="Y118" s="128" t="s">
        <v>354</v>
      </c>
      <c r="Z118" s="128" t="s">
        <v>354</v>
      </c>
      <c r="AA118" s="128" t="s">
        <v>354</v>
      </c>
      <c r="AB118" s="128" t="s">
        <v>354</v>
      </c>
    </row>
    <row r="119" spans="1:28" x14ac:dyDescent="0.2">
      <c r="A119" s="128" t="s">
        <v>333</v>
      </c>
      <c r="B119" s="139">
        <f t="shared" si="8"/>
        <v>0</v>
      </c>
      <c r="C119" s="128"/>
      <c r="D119" s="123">
        <v>0</v>
      </c>
      <c r="E119" s="123">
        <v>0</v>
      </c>
      <c r="F119" s="123">
        <v>0</v>
      </c>
      <c r="G119" s="123">
        <v>0</v>
      </c>
      <c r="H119" s="156"/>
      <c r="I119" s="123">
        <f t="shared" si="9"/>
        <v>1052.7214338404949</v>
      </c>
      <c r="J119" s="128"/>
      <c r="K119" s="123">
        <v>840.61817032143858</v>
      </c>
      <c r="L119" s="123">
        <v>229.81761648230631</v>
      </c>
      <c r="M119" s="123">
        <v>-17.714352963249844</v>
      </c>
      <c r="N119" s="128"/>
      <c r="O119" s="159"/>
      <c r="P119" s="123">
        <f t="shared" si="10"/>
        <v>1052.7214338404949</v>
      </c>
      <c r="Q119" s="128"/>
      <c r="R119" s="123">
        <f t="shared" si="11"/>
        <v>840.61817032143858</v>
      </c>
      <c r="S119" s="123">
        <f t="shared" si="12"/>
        <v>229.81761648230631</v>
      </c>
      <c r="T119" s="123">
        <f t="shared" si="13"/>
        <v>-17.714352963249844</v>
      </c>
      <c r="U119" s="140">
        <f t="shared" si="14"/>
        <v>0</v>
      </c>
      <c r="V119" s="128"/>
      <c r="W119" s="128" t="s">
        <v>343</v>
      </c>
      <c r="X119" s="128">
        <v>0</v>
      </c>
      <c r="Y119" s="128" t="s">
        <v>354</v>
      </c>
      <c r="Z119" s="128" t="s">
        <v>354</v>
      </c>
      <c r="AA119" s="128" t="s">
        <v>354</v>
      </c>
      <c r="AB119" s="128" t="s">
        <v>354</v>
      </c>
    </row>
    <row r="120" spans="1:28" x14ac:dyDescent="0.2">
      <c r="A120" s="128" t="s">
        <v>154</v>
      </c>
      <c r="B120" s="139">
        <f t="shared" si="8"/>
        <v>0</v>
      </c>
      <c r="C120" s="128"/>
      <c r="D120" s="123">
        <v>0</v>
      </c>
      <c r="E120" s="123">
        <v>0</v>
      </c>
      <c r="F120" s="123">
        <v>0</v>
      </c>
      <c r="G120" s="123">
        <v>0</v>
      </c>
      <c r="H120" s="156"/>
      <c r="I120" s="123">
        <f t="shared" si="9"/>
        <v>725.32085547102884</v>
      </c>
      <c r="J120" s="128"/>
      <c r="K120" s="123">
        <v>589.72192776408372</v>
      </c>
      <c r="L120" s="123">
        <v>137.43235280400503</v>
      </c>
      <c r="M120" s="123">
        <v>-1.8334250970599373</v>
      </c>
      <c r="N120" s="128"/>
      <c r="O120" s="159"/>
      <c r="P120" s="123">
        <f t="shared" si="10"/>
        <v>725.32085547102884</v>
      </c>
      <c r="Q120" s="128"/>
      <c r="R120" s="123">
        <f t="shared" si="11"/>
        <v>589.72192776408372</v>
      </c>
      <c r="S120" s="123">
        <f t="shared" si="12"/>
        <v>137.43235280400503</v>
      </c>
      <c r="T120" s="123">
        <f t="shared" si="13"/>
        <v>-1.8334250970599373</v>
      </c>
      <c r="U120" s="140">
        <f t="shared" si="14"/>
        <v>0</v>
      </c>
      <c r="V120" s="128"/>
      <c r="W120" s="128" t="s">
        <v>343</v>
      </c>
      <c r="X120" s="128">
        <v>0</v>
      </c>
      <c r="Y120" s="128" t="s">
        <v>354</v>
      </c>
      <c r="Z120" s="128" t="s">
        <v>354</v>
      </c>
      <c r="AA120" s="128" t="s">
        <v>354</v>
      </c>
      <c r="AB120" s="128" t="s">
        <v>354</v>
      </c>
    </row>
    <row r="121" spans="1:28" x14ac:dyDescent="0.2">
      <c r="A121" s="128" t="s">
        <v>337</v>
      </c>
      <c r="B121" s="139">
        <f t="shared" si="8"/>
        <v>0</v>
      </c>
      <c r="C121" s="128"/>
      <c r="D121" s="123">
        <v>0</v>
      </c>
      <c r="E121" s="123">
        <v>0</v>
      </c>
      <c r="F121" s="123">
        <v>0</v>
      </c>
      <c r="G121" s="123">
        <v>0</v>
      </c>
      <c r="H121" s="156"/>
      <c r="I121" s="123">
        <f t="shared" si="9"/>
        <v>0</v>
      </c>
      <c r="J121" s="128"/>
      <c r="K121" s="123">
        <v>0</v>
      </c>
      <c r="L121" s="123">
        <v>0</v>
      </c>
      <c r="M121" s="123">
        <v>0</v>
      </c>
      <c r="N121" s="128"/>
      <c r="O121" s="159"/>
      <c r="P121" s="123">
        <f t="shared" si="10"/>
        <v>0</v>
      </c>
      <c r="Q121" s="128"/>
      <c r="R121" s="123">
        <f t="shared" si="11"/>
        <v>0</v>
      </c>
      <c r="S121" s="123">
        <f t="shared" si="12"/>
        <v>0</v>
      </c>
      <c r="T121" s="123">
        <f t="shared" si="13"/>
        <v>0</v>
      </c>
      <c r="U121" s="140">
        <f t="shared" si="14"/>
        <v>0</v>
      </c>
      <c r="V121" s="128"/>
      <c r="W121" s="128" t="s">
        <v>343</v>
      </c>
      <c r="X121" s="128">
        <v>0</v>
      </c>
      <c r="Y121" s="128" t="s">
        <v>354</v>
      </c>
      <c r="Z121" s="128" t="s">
        <v>354</v>
      </c>
      <c r="AA121" s="128" t="s">
        <v>354</v>
      </c>
      <c r="AB121" s="128" t="s">
        <v>354</v>
      </c>
    </row>
    <row r="122" spans="1:28" x14ac:dyDescent="0.2">
      <c r="A122" s="128" t="s">
        <v>155</v>
      </c>
      <c r="B122" s="139">
        <f t="shared" si="8"/>
        <v>0</v>
      </c>
      <c r="C122" s="128"/>
      <c r="D122" s="123">
        <v>0</v>
      </c>
      <c r="E122" s="123">
        <v>0</v>
      </c>
      <c r="F122" s="123">
        <v>0</v>
      </c>
      <c r="G122" s="123">
        <v>0</v>
      </c>
      <c r="H122" s="156"/>
      <c r="I122" s="123">
        <f t="shared" si="9"/>
        <v>370.59307968821497</v>
      </c>
      <c r="J122" s="128"/>
      <c r="K122" s="123">
        <v>688.68136567161685</v>
      </c>
      <c r="L122" s="123">
        <v>-206.25638136084302</v>
      </c>
      <c r="M122" s="123">
        <v>-111.83190462255888</v>
      </c>
      <c r="N122" s="128"/>
      <c r="O122" s="159"/>
      <c r="P122" s="123">
        <f t="shared" si="10"/>
        <v>370.59307968821497</v>
      </c>
      <c r="Q122" s="128"/>
      <c r="R122" s="123">
        <f t="shared" si="11"/>
        <v>688.68136567161685</v>
      </c>
      <c r="S122" s="123">
        <f t="shared" si="12"/>
        <v>-206.25638136084302</v>
      </c>
      <c r="T122" s="123">
        <f t="shared" si="13"/>
        <v>-111.83190462255888</v>
      </c>
      <c r="U122" s="140">
        <f t="shared" si="14"/>
        <v>0</v>
      </c>
      <c r="V122" s="128"/>
      <c r="W122" s="128" t="s">
        <v>343</v>
      </c>
      <c r="X122" s="128">
        <v>0</v>
      </c>
      <c r="Y122" s="128" t="s">
        <v>354</v>
      </c>
      <c r="Z122" s="128" t="s">
        <v>354</v>
      </c>
      <c r="AA122" s="128" t="s">
        <v>354</v>
      </c>
      <c r="AB122" s="128" t="s">
        <v>354</v>
      </c>
    </row>
    <row r="123" spans="1:28" x14ac:dyDescent="0.2">
      <c r="A123" s="128" t="s">
        <v>156</v>
      </c>
      <c r="B123" s="139">
        <f t="shared" si="8"/>
        <v>19.153552002060987</v>
      </c>
      <c r="C123" s="128"/>
      <c r="D123" s="123">
        <v>23.697122451581329</v>
      </c>
      <c r="E123" s="123">
        <v>-4.5435704495203426</v>
      </c>
      <c r="F123" s="123">
        <v>0</v>
      </c>
      <c r="G123" s="123">
        <v>0</v>
      </c>
      <c r="H123" s="156"/>
      <c r="I123" s="123">
        <f t="shared" si="9"/>
        <v>-153.35614691265911</v>
      </c>
      <c r="J123" s="128"/>
      <c r="K123" s="123">
        <v>583.86400882243197</v>
      </c>
      <c r="L123" s="123">
        <v>-875.71085930286711</v>
      </c>
      <c r="M123" s="123">
        <v>138.49070356777602</v>
      </c>
      <c r="N123" s="128"/>
      <c r="O123" s="159"/>
      <c r="P123" s="123">
        <f t="shared" si="10"/>
        <v>-172.50969891472013</v>
      </c>
      <c r="Q123" s="128"/>
      <c r="R123" s="123">
        <f t="shared" si="11"/>
        <v>560.16688637085065</v>
      </c>
      <c r="S123" s="123">
        <f t="shared" si="12"/>
        <v>-871.1672888533468</v>
      </c>
      <c r="T123" s="123">
        <f t="shared" si="13"/>
        <v>138.49070356777602</v>
      </c>
      <c r="U123" s="140">
        <f t="shared" si="14"/>
        <v>0</v>
      </c>
      <c r="V123" s="128"/>
      <c r="W123" s="128" t="s">
        <v>343</v>
      </c>
      <c r="X123" s="128">
        <v>0</v>
      </c>
      <c r="Y123" s="128" t="s">
        <v>354</v>
      </c>
      <c r="Z123" s="128" t="s">
        <v>354</v>
      </c>
      <c r="AA123" s="128" t="s">
        <v>354</v>
      </c>
      <c r="AB123" s="128" t="s">
        <v>354</v>
      </c>
    </row>
    <row r="124" spans="1:28" x14ac:dyDescent="0.2">
      <c r="A124" s="128" t="s">
        <v>157</v>
      </c>
      <c r="B124" s="139">
        <f t="shared" si="8"/>
        <v>0</v>
      </c>
      <c r="C124" s="128"/>
      <c r="D124" s="123">
        <v>0</v>
      </c>
      <c r="E124" s="123">
        <v>0</v>
      </c>
      <c r="F124" s="123">
        <v>0</v>
      </c>
      <c r="G124" s="123">
        <v>0</v>
      </c>
      <c r="H124" s="156"/>
      <c r="I124" s="123">
        <f t="shared" si="9"/>
        <v>1876.6761569634505</v>
      </c>
      <c r="J124" s="128"/>
      <c r="K124" s="123">
        <v>2013.5032443284697</v>
      </c>
      <c r="L124" s="123">
        <v>-152.75299220774443</v>
      </c>
      <c r="M124" s="123">
        <v>15.925904842725252</v>
      </c>
      <c r="N124" s="128"/>
      <c r="O124" s="159"/>
      <c r="P124" s="123">
        <f t="shared" si="10"/>
        <v>1876.6761569634505</v>
      </c>
      <c r="Q124" s="128"/>
      <c r="R124" s="123">
        <f t="shared" si="11"/>
        <v>2013.5032443284697</v>
      </c>
      <c r="S124" s="123">
        <f t="shared" si="12"/>
        <v>-152.75299220774443</v>
      </c>
      <c r="T124" s="123">
        <f t="shared" si="13"/>
        <v>15.925904842725252</v>
      </c>
      <c r="U124" s="140">
        <f t="shared" si="14"/>
        <v>0</v>
      </c>
      <c r="V124" s="128"/>
      <c r="W124" s="128" t="s">
        <v>343</v>
      </c>
      <c r="X124" s="128">
        <v>0</v>
      </c>
      <c r="Y124" s="128" t="s">
        <v>354</v>
      </c>
      <c r="Z124" s="128" t="s">
        <v>354</v>
      </c>
      <c r="AA124" s="128" t="s">
        <v>354</v>
      </c>
      <c r="AB124" s="128" t="s">
        <v>354</v>
      </c>
    </row>
    <row r="125" spans="1:28" x14ac:dyDescent="0.2">
      <c r="A125" s="128" t="s">
        <v>158</v>
      </c>
      <c r="B125" s="139">
        <f t="shared" si="8"/>
        <v>0</v>
      </c>
      <c r="C125" s="128"/>
      <c r="D125" s="123">
        <v>0</v>
      </c>
      <c r="E125" s="123">
        <v>0</v>
      </c>
      <c r="F125" s="123">
        <v>0</v>
      </c>
      <c r="G125" s="123">
        <v>0</v>
      </c>
      <c r="H125" s="156"/>
      <c r="I125" s="123">
        <f t="shared" si="9"/>
        <v>601.21466603792794</v>
      </c>
      <c r="J125" s="128"/>
      <c r="K125" s="123">
        <v>608.18084335370713</v>
      </c>
      <c r="L125" s="123">
        <v>-178.96294466997387</v>
      </c>
      <c r="M125" s="123">
        <v>171.99676735419465</v>
      </c>
      <c r="N125" s="128"/>
      <c r="O125" s="159"/>
      <c r="P125" s="123">
        <f t="shared" si="10"/>
        <v>601.21466603792794</v>
      </c>
      <c r="Q125" s="128"/>
      <c r="R125" s="123">
        <f t="shared" si="11"/>
        <v>608.18084335370713</v>
      </c>
      <c r="S125" s="123">
        <f t="shared" si="12"/>
        <v>-178.96294466997387</v>
      </c>
      <c r="T125" s="123">
        <f t="shared" si="13"/>
        <v>171.99676735419465</v>
      </c>
      <c r="U125" s="140">
        <f t="shared" si="14"/>
        <v>0</v>
      </c>
      <c r="V125" s="128"/>
      <c r="W125" s="128" t="s">
        <v>343</v>
      </c>
      <c r="X125" s="128">
        <v>0</v>
      </c>
      <c r="Y125" s="128" t="s">
        <v>354</v>
      </c>
      <c r="Z125" s="128" t="s">
        <v>354</v>
      </c>
      <c r="AA125" s="128" t="s">
        <v>354</v>
      </c>
      <c r="AB125" s="128" t="s">
        <v>354</v>
      </c>
    </row>
    <row r="126" spans="1:28" x14ac:dyDescent="0.2">
      <c r="A126" s="128" t="s">
        <v>159</v>
      </c>
      <c r="B126" s="139">
        <f t="shared" si="8"/>
        <v>0</v>
      </c>
      <c r="C126" s="128"/>
      <c r="D126" s="123">
        <v>0</v>
      </c>
      <c r="E126" s="123">
        <v>0</v>
      </c>
      <c r="F126" s="123">
        <v>0</v>
      </c>
      <c r="G126" s="123">
        <v>0</v>
      </c>
      <c r="H126" s="156"/>
      <c r="I126" s="123">
        <f t="shared" si="9"/>
        <v>2852.4755746301494</v>
      </c>
      <c r="J126" s="128"/>
      <c r="K126" s="123">
        <v>1403.6492755172601</v>
      </c>
      <c r="L126" s="123">
        <v>800.18425695478004</v>
      </c>
      <c r="M126" s="123">
        <v>648.64204215810912</v>
      </c>
      <c r="N126" s="128"/>
      <c r="O126" s="159"/>
      <c r="P126" s="123">
        <f t="shared" si="10"/>
        <v>2852.4755746301494</v>
      </c>
      <c r="Q126" s="128"/>
      <c r="R126" s="123">
        <f t="shared" si="11"/>
        <v>1403.6492755172601</v>
      </c>
      <c r="S126" s="123">
        <f t="shared" si="12"/>
        <v>800.18425695478004</v>
      </c>
      <c r="T126" s="123">
        <f t="shared" si="13"/>
        <v>648.64204215810912</v>
      </c>
      <c r="U126" s="140">
        <f t="shared" si="14"/>
        <v>0</v>
      </c>
      <c r="V126" s="128"/>
      <c r="W126" s="128" t="s">
        <v>343</v>
      </c>
      <c r="X126" s="128">
        <v>0</v>
      </c>
      <c r="Y126" s="128" t="s">
        <v>11</v>
      </c>
      <c r="Z126" s="128" t="s">
        <v>354</v>
      </c>
      <c r="AA126" s="128" t="s">
        <v>354</v>
      </c>
      <c r="AB126" s="128" t="s">
        <v>354</v>
      </c>
    </row>
    <row r="127" spans="1:28" x14ac:dyDescent="0.2">
      <c r="A127" s="128" t="s">
        <v>160</v>
      </c>
      <c r="B127" s="139">
        <f t="shared" si="8"/>
        <v>0</v>
      </c>
      <c r="C127" s="128"/>
      <c r="D127" s="123">
        <v>0</v>
      </c>
      <c r="E127" s="123">
        <v>0</v>
      </c>
      <c r="F127" s="123">
        <v>0</v>
      </c>
      <c r="G127" s="123">
        <v>0</v>
      </c>
      <c r="H127" s="156"/>
      <c r="I127" s="123">
        <f t="shared" si="9"/>
        <v>338.29016120996454</v>
      </c>
      <c r="J127" s="128"/>
      <c r="K127" s="123">
        <v>353.03099900430249</v>
      </c>
      <c r="L127" s="123">
        <v>-31.196077255752677</v>
      </c>
      <c r="M127" s="123">
        <v>16.455239461414749</v>
      </c>
      <c r="N127" s="128"/>
      <c r="O127" s="159"/>
      <c r="P127" s="123">
        <f t="shared" si="10"/>
        <v>338.29016120996454</v>
      </c>
      <c r="Q127" s="128"/>
      <c r="R127" s="123">
        <f t="shared" si="11"/>
        <v>353.03099900430249</v>
      </c>
      <c r="S127" s="123">
        <f t="shared" si="12"/>
        <v>-31.196077255752677</v>
      </c>
      <c r="T127" s="123">
        <f t="shared" si="13"/>
        <v>16.455239461414749</v>
      </c>
      <c r="U127" s="140">
        <f t="shared" si="14"/>
        <v>0</v>
      </c>
      <c r="V127" s="128"/>
      <c r="W127" s="128" t="s">
        <v>343</v>
      </c>
      <c r="X127" s="128">
        <v>0</v>
      </c>
      <c r="Y127" s="128" t="s">
        <v>354</v>
      </c>
      <c r="Z127" s="128" t="s">
        <v>12</v>
      </c>
      <c r="AA127" s="128" t="s">
        <v>354</v>
      </c>
      <c r="AB127" s="128" t="s">
        <v>354</v>
      </c>
    </row>
    <row r="128" spans="1:28" x14ac:dyDescent="0.2">
      <c r="A128" s="128" t="s">
        <v>161</v>
      </c>
      <c r="B128" s="139">
        <f t="shared" si="8"/>
        <v>0</v>
      </c>
      <c r="C128" s="128"/>
      <c r="D128" s="123">
        <v>0</v>
      </c>
      <c r="E128" s="123">
        <v>0</v>
      </c>
      <c r="F128" s="123">
        <v>0</v>
      </c>
      <c r="G128" s="123">
        <v>0</v>
      </c>
      <c r="H128" s="156"/>
      <c r="I128" s="123">
        <f t="shared" si="9"/>
        <v>0</v>
      </c>
      <c r="J128" s="128"/>
      <c r="K128" s="123">
        <v>0</v>
      </c>
      <c r="L128" s="123">
        <v>0</v>
      </c>
      <c r="M128" s="123">
        <v>0</v>
      </c>
      <c r="N128" s="128"/>
      <c r="O128" s="159"/>
      <c r="P128" s="123">
        <f t="shared" si="10"/>
        <v>0</v>
      </c>
      <c r="Q128" s="128"/>
      <c r="R128" s="123">
        <f t="shared" si="11"/>
        <v>0</v>
      </c>
      <c r="S128" s="123">
        <f t="shared" si="12"/>
        <v>0</v>
      </c>
      <c r="T128" s="123">
        <f t="shared" si="13"/>
        <v>0</v>
      </c>
      <c r="U128" s="140">
        <f t="shared" si="14"/>
        <v>0</v>
      </c>
      <c r="V128" s="128"/>
      <c r="W128" s="128" t="s">
        <v>163</v>
      </c>
      <c r="X128" s="128">
        <v>0</v>
      </c>
      <c r="Y128" s="128" t="s">
        <v>11</v>
      </c>
      <c r="Z128" s="128" t="s">
        <v>354</v>
      </c>
      <c r="AA128" s="128" t="s">
        <v>354</v>
      </c>
      <c r="AB128" s="128" t="s">
        <v>354</v>
      </c>
    </row>
    <row r="129" spans="1:28" x14ac:dyDescent="0.2">
      <c r="A129" s="128" t="s">
        <v>162</v>
      </c>
      <c r="B129" s="139">
        <f t="shared" si="8"/>
        <v>0</v>
      </c>
      <c r="C129" s="128"/>
      <c r="D129" s="123">
        <v>0</v>
      </c>
      <c r="E129" s="123">
        <v>0</v>
      </c>
      <c r="F129" s="123">
        <v>0</v>
      </c>
      <c r="G129" s="123">
        <v>0</v>
      </c>
      <c r="H129" s="156"/>
      <c r="I129" s="123">
        <f t="shared" si="9"/>
        <v>0</v>
      </c>
      <c r="J129" s="128"/>
      <c r="K129" s="123">
        <v>0</v>
      </c>
      <c r="L129" s="123">
        <v>0</v>
      </c>
      <c r="M129" s="123">
        <v>0</v>
      </c>
      <c r="N129" s="128"/>
      <c r="O129" s="159"/>
      <c r="P129" s="123">
        <f t="shared" si="10"/>
        <v>0</v>
      </c>
      <c r="Q129" s="128"/>
      <c r="R129" s="123">
        <f t="shared" si="11"/>
        <v>0</v>
      </c>
      <c r="S129" s="123">
        <f t="shared" si="12"/>
        <v>0</v>
      </c>
      <c r="T129" s="123">
        <f t="shared" si="13"/>
        <v>0</v>
      </c>
      <c r="U129" s="140">
        <f t="shared" si="14"/>
        <v>0</v>
      </c>
      <c r="V129" s="128"/>
      <c r="W129" s="128" t="s">
        <v>163</v>
      </c>
      <c r="X129" s="128">
        <v>0</v>
      </c>
      <c r="Y129" s="128" t="s">
        <v>354</v>
      </c>
      <c r="Z129" s="128" t="s">
        <v>354</v>
      </c>
      <c r="AA129" s="128" t="s">
        <v>354</v>
      </c>
      <c r="AB129" s="128" t="s">
        <v>354</v>
      </c>
    </row>
    <row r="130" spans="1:28" x14ac:dyDescent="0.2">
      <c r="A130" s="128" t="s">
        <v>348</v>
      </c>
      <c r="B130" s="139">
        <f t="shared" si="8"/>
        <v>0</v>
      </c>
      <c r="C130" s="128"/>
      <c r="D130" s="123">
        <v>0</v>
      </c>
      <c r="E130" s="123">
        <v>0</v>
      </c>
      <c r="F130" s="123">
        <v>0</v>
      </c>
      <c r="G130" s="123">
        <v>0</v>
      </c>
      <c r="H130" s="156"/>
      <c r="I130" s="123">
        <f t="shared" si="9"/>
        <v>0</v>
      </c>
      <c r="J130" s="128"/>
      <c r="K130" s="123">
        <v>0</v>
      </c>
      <c r="L130" s="123">
        <v>0</v>
      </c>
      <c r="M130" s="123">
        <v>0</v>
      </c>
      <c r="N130" s="128"/>
      <c r="O130" s="159"/>
      <c r="P130" s="123">
        <f t="shared" si="10"/>
        <v>0</v>
      </c>
      <c r="Q130" s="128"/>
      <c r="R130" s="123">
        <f t="shared" si="11"/>
        <v>0</v>
      </c>
      <c r="S130" s="123">
        <f t="shared" si="12"/>
        <v>0</v>
      </c>
      <c r="T130" s="123">
        <f t="shared" si="13"/>
        <v>0</v>
      </c>
      <c r="U130" s="140">
        <f t="shared" si="14"/>
        <v>0</v>
      </c>
      <c r="V130" s="128"/>
      <c r="W130" s="128" t="s">
        <v>163</v>
      </c>
      <c r="X130" s="128">
        <v>0</v>
      </c>
      <c r="Y130" s="128" t="s">
        <v>354</v>
      </c>
      <c r="Z130" s="128" t="s">
        <v>354</v>
      </c>
      <c r="AA130" s="128" t="s">
        <v>354</v>
      </c>
      <c r="AB130" s="128" t="s">
        <v>354</v>
      </c>
    </row>
    <row r="131" spans="1:28" x14ac:dyDescent="0.2">
      <c r="A131" s="128" t="s">
        <v>164</v>
      </c>
      <c r="B131" s="139">
        <f t="shared" si="8"/>
        <v>0</v>
      </c>
      <c r="C131" s="128"/>
      <c r="D131" s="123">
        <v>0</v>
      </c>
      <c r="E131" s="123">
        <v>0</v>
      </c>
      <c r="F131" s="123">
        <v>0</v>
      </c>
      <c r="G131" s="123">
        <v>0</v>
      </c>
      <c r="H131" s="156"/>
      <c r="I131" s="123">
        <f t="shared" si="9"/>
        <v>1156.0344027439198</v>
      </c>
      <c r="J131" s="128"/>
      <c r="K131" s="123">
        <v>848.66268839310601</v>
      </c>
      <c r="L131" s="123">
        <v>146.69180599193416</v>
      </c>
      <c r="M131" s="123">
        <v>160.67990835887957</v>
      </c>
      <c r="N131" s="128"/>
      <c r="O131" s="159"/>
      <c r="P131" s="123">
        <f t="shared" si="10"/>
        <v>1156.0344027439198</v>
      </c>
      <c r="Q131" s="128"/>
      <c r="R131" s="123">
        <f t="shared" si="11"/>
        <v>848.66268839310601</v>
      </c>
      <c r="S131" s="123">
        <f t="shared" si="12"/>
        <v>146.69180599193416</v>
      </c>
      <c r="T131" s="123">
        <f t="shared" si="13"/>
        <v>160.67990835887957</v>
      </c>
      <c r="U131" s="140">
        <f t="shared" si="14"/>
        <v>0</v>
      </c>
      <c r="V131" s="128"/>
      <c r="W131" s="128" t="s">
        <v>163</v>
      </c>
      <c r="X131" s="128">
        <v>0</v>
      </c>
      <c r="Y131" s="128" t="s">
        <v>354</v>
      </c>
      <c r="Z131" s="128" t="s">
        <v>12</v>
      </c>
      <c r="AA131" s="128" t="s">
        <v>354</v>
      </c>
      <c r="AB131" s="128" t="s">
        <v>354</v>
      </c>
    </row>
    <row r="132" spans="1:28" x14ac:dyDescent="0.2">
      <c r="A132" s="128" t="s">
        <v>165</v>
      </c>
      <c r="B132" s="139">
        <f t="shared" si="8"/>
        <v>0</v>
      </c>
      <c r="C132" s="128"/>
      <c r="D132" s="123">
        <v>0</v>
      </c>
      <c r="E132" s="123">
        <v>0</v>
      </c>
      <c r="F132" s="123">
        <v>0</v>
      </c>
      <c r="G132" s="123">
        <v>0</v>
      </c>
      <c r="H132" s="156"/>
      <c r="I132" s="123">
        <f t="shared" si="9"/>
        <v>214.54449436430946</v>
      </c>
      <c r="J132" s="128"/>
      <c r="K132" s="123">
        <v>220.5905743084825</v>
      </c>
      <c r="L132" s="123">
        <v>-5.7416010980635912</v>
      </c>
      <c r="M132" s="123">
        <v>-0.30447884610943282</v>
      </c>
      <c r="N132" s="128"/>
      <c r="O132" s="159"/>
      <c r="P132" s="123">
        <f t="shared" si="10"/>
        <v>214.54449436430946</v>
      </c>
      <c r="Q132" s="128"/>
      <c r="R132" s="123">
        <f t="shared" si="11"/>
        <v>220.5905743084825</v>
      </c>
      <c r="S132" s="123">
        <f t="shared" si="12"/>
        <v>-5.7416010980635912</v>
      </c>
      <c r="T132" s="123">
        <f t="shared" si="13"/>
        <v>-0.30447884610943282</v>
      </c>
      <c r="U132" s="140">
        <f t="shared" si="14"/>
        <v>0</v>
      </c>
      <c r="V132" s="128"/>
      <c r="W132" s="128" t="s">
        <v>163</v>
      </c>
      <c r="X132" s="128">
        <v>0</v>
      </c>
      <c r="Y132" s="128" t="s">
        <v>354</v>
      </c>
      <c r="Z132" s="128" t="s">
        <v>12</v>
      </c>
      <c r="AA132" s="128" t="s">
        <v>354</v>
      </c>
      <c r="AB132" s="128" t="s">
        <v>354</v>
      </c>
    </row>
    <row r="133" spans="1:28" x14ac:dyDescent="0.2">
      <c r="A133" s="128" t="s">
        <v>166</v>
      </c>
      <c r="B133" s="139">
        <f t="shared" si="8"/>
        <v>0</v>
      </c>
      <c r="C133" s="128"/>
      <c r="D133" s="123">
        <v>0</v>
      </c>
      <c r="E133" s="123">
        <v>0</v>
      </c>
      <c r="F133" s="123">
        <v>0</v>
      </c>
      <c r="G133" s="123">
        <v>0</v>
      </c>
      <c r="H133" s="156"/>
      <c r="I133" s="123">
        <f t="shared" si="9"/>
        <v>190.29164284845208</v>
      </c>
      <c r="J133" s="128"/>
      <c r="K133" s="123">
        <v>194.74440059781799</v>
      </c>
      <c r="L133" s="123">
        <v>-4.9627652448879891</v>
      </c>
      <c r="M133" s="123">
        <v>0.5100074955220858</v>
      </c>
      <c r="N133" s="128"/>
      <c r="O133" s="159"/>
      <c r="P133" s="123">
        <f t="shared" si="10"/>
        <v>190.29164284845208</v>
      </c>
      <c r="Q133" s="128"/>
      <c r="R133" s="123">
        <f t="shared" si="11"/>
        <v>194.74440059781799</v>
      </c>
      <c r="S133" s="123">
        <f t="shared" si="12"/>
        <v>-4.9627652448879891</v>
      </c>
      <c r="T133" s="123">
        <f t="shared" si="13"/>
        <v>0.5100074955220858</v>
      </c>
      <c r="U133" s="140">
        <f t="shared" si="14"/>
        <v>0</v>
      </c>
      <c r="V133" s="128"/>
      <c r="W133" s="128" t="s">
        <v>163</v>
      </c>
      <c r="X133" s="128">
        <v>0</v>
      </c>
      <c r="Y133" s="128" t="s">
        <v>354</v>
      </c>
      <c r="Z133" s="128" t="s">
        <v>12</v>
      </c>
      <c r="AA133" s="128" t="s">
        <v>354</v>
      </c>
      <c r="AB133" s="128" t="s">
        <v>354</v>
      </c>
    </row>
    <row r="134" spans="1:28" x14ac:dyDescent="0.2">
      <c r="A134" s="128" t="s">
        <v>167</v>
      </c>
      <c r="B134" s="139">
        <f t="shared" ref="B134:B197" si="15">SUM(D134:G134)</f>
        <v>0</v>
      </c>
      <c r="C134" s="128"/>
      <c r="D134" s="123">
        <v>0</v>
      </c>
      <c r="E134" s="123">
        <v>0</v>
      </c>
      <c r="F134" s="123">
        <v>0</v>
      </c>
      <c r="G134" s="123">
        <v>0</v>
      </c>
      <c r="H134" s="156"/>
      <c r="I134" s="123">
        <f t="shared" ref="I134:I197" si="16">SUM(K134:N134)</f>
        <v>211.09524689999114</v>
      </c>
      <c r="J134" s="128"/>
      <c r="K134" s="123">
        <v>197.49292190386259</v>
      </c>
      <c r="L134" s="123">
        <v>-4.1802668469650897</v>
      </c>
      <c r="M134" s="123">
        <v>17.782591843093623</v>
      </c>
      <c r="N134" s="128"/>
      <c r="O134" s="159"/>
      <c r="P134" s="123">
        <f t="shared" ref="P134:P197" si="17">SUM(R134:U134)</f>
        <v>211.09524689999114</v>
      </c>
      <c r="Q134" s="128"/>
      <c r="R134" s="123">
        <f t="shared" ref="R134:R197" si="18">K134-D134</f>
        <v>197.49292190386259</v>
      </c>
      <c r="S134" s="123">
        <f t="shared" ref="S134:S197" si="19">L134-E134</f>
        <v>-4.1802668469650897</v>
      </c>
      <c r="T134" s="123">
        <f t="shared" ref="T134:T197" si="20">M134-F134</f>
        <v>17.782591843093623</v>
      </c>
      <c r="U134" s="140">
        <f t="shared" ref="U134:U197" si="21">N134-G134</f>
        <v>0</v>
      </c>
      <c r="V134" s="128"/>
      <c r="W134" s="128" t="s">
        <v>163</v>
      </c>
      <c r="X134" s="128">
        <v>0</v>
      </c>
      <c r="Y134" s="128" t="s">
        <v>354</v>
      </c>
      <c r="Z134" s="128" t="s">
        <v>12</v>
      </c>
      <c r="AA134" s="128" t="s">
        <v>354</v>
      </c>
      <c r="AB134" s="128" t="s">
        <v>354</v>
      </c>
    </row>
    <row r="135" spans="1:28" x14ac:dyDescent="0.2">
      <c r="A135" s="128" t="s">
        <v>168</v>
      </c>
      <c r="B135" s="139">
        <f t="shared" si="15"/>
        <v>0</v>
      </c>
      <c r="C135" s="128"/>
      <c r="D135" s="123">
        <v>0</v>
      </c>
      <c r="E135" s="123">
        <v>0</v>
      </c>
      <c r="F135" s="123">
        <v>0</v>
      </c>
      <c r="G135" s="123">
        <v>0</v>
      </c>
      <c r="H135" s="156"/>
      <c r="I135" s="123">
        <f t="shared" si="16"/>
        <v>90.101250406653705</v>
      </c>
      <c r="J135" s="128"/>
      <c r="K135" s="123">
        <v>84.935095135523895</v>
      </c>
      <c r="L135" s="123">
        <v>4.6582959393916195</v>
      </c>
      <c r="M135" s="123">
        <v>0.50785933173818398</v>
      </c>
      <c r="N135" s="128"/>
      <c r="O135" s="159"/>
      <c r="P135" s="123">
        <f t="shared" si="17"/>
        <v>90.101250406653705</v>
      </c>
      <c r="Q135" s="128"/>
      <c r="R135" s="123">
        <f t="shared" si="18"/>
        <v>84.935095135523895</v>
      </c>
      <c r="S135" s="123">
        <f t="shared" si="19"/>
        <v>4.6582959393916195</v>
      </c>
      <c r="T135" s="123">
        <f t="shared" si="20"/>
        <v>0.50785933173818398</v>
      </c>
      <c r="U135" s="140">
        <f t="shared" si="21"/>
        <v>0</v>
      </c>
      <c r="V135" s="128"/>
      <c r="W135" s="128" t="s">
        <v>163</v>
      </c>
      <c r="X135" s="128">
        <v>0</v>
      </c>
      <c r="Y135" s="128" t="s">
        <v>354</v>
      </c>
      <c r="Z135" s="128" t="s">
        <v>12</v>
      </c>
      <c r="AA135" s="128" t="s">
        <v>354</v>
      </c>
      <c r="AB135" s="128" t="s">
        <v>354</v>
      </c>
    </row>
    <row r="136" spans="1:28" x14ac:dyDescent="0.2">
      <c r="A136" s="128" t="s">
        <v>169</v>
      </c>
      <c r="B136" s="139">
        <f t="shared" si="15"/>
        <v>0</v>
      </c>
      <c r="C136" s="128"/>
      <c r="D136" s="123">
        <v>0</v>
      </c>
      <c r="E136" s="123">
        <v>0</v>
      </c>
      <c r="F136" s="123">
        <v>0</v>
      </c>
      <c r="G136" s="123">
        <v>0</v>
      </c>
      <c r="H136" s="156"/>
      <c r="I136" s="123">
        <f t="shared" si="16"/>
        <v>890.6976381679865</v>
      </c>
      <c r="J136" s="128"/>
      <c r="K136" s="123">
        <v>360.02064502172692</v>
      </c>
      <c r="L136" s="123">
        <v>450.20189119444018</v>
      </c>
      <c r="M136" s="123">
        <v>80.475101951819411</v>
      </c>
      <c r="N136" s="128"/>
      <c r="O136" s="159"/>
      <c r="P136" s="123">
        <f t="shared" si="17"/>
        <v>890.6976381679865</v>
      </c>
      <c r="Q136" s="128"/>
      <c r="R136" s="123">
        <f t="shared" si="18"/>
        <v>360.02064502172692</v>
      </c>
      <c r="S136" s="123">
        <f t="shared" si="19"/>
        <v>450.20189119444018</v>
      </c>
      <c r="T136" s="123">
        <f t="shared" si="20"/>
        <v>80.475101951819411</v>
      </c>
      <c r="U136" s="140">
        <f t="shared" si="21"/>
        <v>0</v>
      </c>
      <c r="V136" s="128"/>
      <c r="W136" s="128" t="s">
        <v>163</v>
      </c>
      <c r="X136" s="128">
        <v>0</v>
      </c>
      <c r="Y136" s="128" t="s">
        <v>354</v>
      </c>
      <c r="Z136" s="128" t="s">
        <v>354</v>
      </c>
      <c r="AA136" s="128" t="s">
        <v>354</v>
      </c>
      <c r="AB136" s="128" t="s">
        <v>354</v>
      </c>
    </row>
    <row r="137" spans="1:28" x14ac:dyDescent="0.2">
      <c r="A137" s="128" t="s">
        <v>170</v>
      </c>
      <c r="B137" s="139">
        <f t="shared" si="15"/>
        <v>0</v>
      </c>
      <c r="C137" s="128"/>
      <c r="D137" s="123">
        <v>0</v>
      </c>
      <c r="E137" s="123">
        <v>0</v>
      </c>
      <c r="F137" s="123">
        <v>0</v>
      </c>
      <c r="G137" s="123">
        <v>0</v>
      </c>
      <c r="H137" s="156"/>
      <c r="I137" s="123">
        <f t="shared" si="16"/>
        <v>1775.8166129155845</v>
      </c>
      <c r="J137" s="128"/>
      <c r="K137" s="123">
        <v>1776.9447171825686</v>
      </c>
      <c r="L137" s="123">
        <v>12.687412656013754</v>
      </c>
      <c r="M137" s="123">
        <v>-13.815516922997785</v>
      </c>
      <c r="N137" s="128"/>
      <c r="O137" s="159"/>
      <c r="P137" s="123">
        <f t="shared" si="17"/>
        <v>1775.8166129155845</v>
      </c>
      <c r="Q137" s="128"/>
      <c r="R137" s="123">
        <f t="shared" si="18"/>
        <v>1776.9447171825686</v>
      </c>
      <c r="S137" s="123">
        <f t="shared" si="19"/>
        <v>12.687412656013754</v>
      </c>
      <c r="T137" s="123">
        <f t="shared" si="20"/>
        <v>-13.815516922997785</v>
      </c>
      <c r="U137" s="140">
        <f t="shared" si="21"/>
        <v>0</v>
      </c>
      <c r="V137" s="128"/>
      <c r="W137" s="128" t="s">
        <v>163</v>
      </c>
      <c r="X137" s="128">
        <v>0</v>
      </c>
      <c r="Y137" s="128" t="s">
        <v>354</v>
      </c>
      <c r="Z137" s="128" t="s">
        <v>354</v>
      </c>
      <c r="AA137" s="128" t="s">
        <v>354</v>
      </c>
      <c r="AB137" s="128" t="s">
        <v>354</v>
      </c>
    </row>
    <row r="138" spans="1:28" x14ac:dyDescent="0.2">
      <c r="A138" s="128" t="s">
        <v>171</v>
      </c>
      <c r="B138" s="139">
        <f t="shared" si="15"/>
        <v>0</v>
      </c>
      <c r="C138" s="128"/>
      <c r="D138" s="123">
        <v>0</v>
      </c>
      <c r="E138" s="123">
        <v>0</v>
      </c>
      <c r="F138" s="123">
        <v>0</v>
      </c>
      <c r="G138" s="123">
        <v>0</v>
      </c>
      <c r="H138" s="156"/>
      <c r="I138" s="123">
        <f t="shared" si="16"/>
        <v>924.79441316369753</v>
      </c>
      <c r="J138" s="128"/>
      <c r="K138" s="123">
        <v>950.77032773004419</v>
      </c>
      <c r="L138" s="123">
        <v>-166.94751080460836</v>
      </c>
      <c r="M138" s="123">
        <v>140.97159623826161</v>
      </c>
      <c r="N138" s="128"/>
      <c r="O138" s="159"/>
      <c r="P138" s="123">
        <f t="shared" si="17"/>
        <v>924.79441316369753</v>
      </c>
      <c r="Q138" s="128"/>
      <c r="R138" s="123">
        <f t="shared" si="18"/>
        <v>950.77032773004419</v>
      </c>
      <c r="S138" s="123">
        <f t="shared" si="19"/>
        <v>-166.94751080460836</v>
      </c>
      <c r="T138" s="123">
        <f t="shared" si="20"/>
        <v>140.97159623826161</v>
      </c>
      <c r="U138" s="140">
        <f t="shared" si="21"/>
        <v>0</v>
      </c>
      <c r="V138" s="128"/>
      <c r="W138" s="128" t="s">
        <v>163</v>
      </c>
      <c r="X138" s="128">
        <v>0</v>
      </c>
      <c r="Y138" s="128" t="s">
        <v>354</v>
      </c>
      <c r="Z138" s="128" t="s">
        <v>354</v>
      </c>
      <c r="AA138" s="128" t="s">
        <v>13</v>
      </c>
      <c r="AB138" s="128" t="s">
        <v>354</v>
      </c>
    </row>
    <row r="139" spans="1:28" x14ac:dyDescent="0.2">
      <c r="A139" s="128" t="s">
        <v>172</v>
      </c>
      <c r="B139" s="139">
        <f t="shared" si="15"/>
        <v>0</v>
      </c>
      <c r="C139" s="128"/>
      <c r="D139" s="123">
        <v>0</v>
      </c>
      <c r="E139" s="123">
        <v>0</v>
      </c>
      <c r="F139" s="123">
        <v>0</v>
      </c>
      <c r="G139" s="123">
        <v>0</v>
      </c>
      <c r="H139" s="156"/>
      <c r="I139" s="123">
        <f t="shared" si="16"/>
        <v>307.71678192634687</v>
      </c>
      <c r="J139" s="128"/>
      <c r="K139" s="123">
        <v>311.05640104979284</v>
      </c>
      <c r="L139" s="123">
        <v>6.4212102792967922</v>
      </c>
      <c r="M139" s="123">
        <v>-9.76082940274277</v>
      </c>
      <c r="N139" s="128"/>
      <c r="O139" s="159"/>
      <c r="P139" s="123">
        <f t="shared" si="17"/>
        <v>307.71678192634687</v>
      </c>
      <c r="Q139" s="128"/>
      <c r="R139" s="123">
        <f t="shared" si="18"/>
        <v>311.05640104979284</v>
      </c>
      <c r="S139" s="123">
        <f t="shared" si="19"/>
        <v>6.4212102792967922</v>
      </c>
      <c r="T139" s="123">
        <f t="shared" si="20"/>
        <v>-9.76082940274277</v>
      </c>
      <c r="U139" s="140">
        <f t="shared" si="21"/>
        <v>0</v>
      </c>
      <c r="V139" s="128"/>
      <c r="W139" s="128" t="s">
        <v>163</v>
      </c>
      <c r="X139" s="128">
        <v>0</v>
      </c>
      <c r="Y139" s="128" t="s">
        <v>354</v>
      </c>
      <c r="Z139" s="128" t="s">
        <v>354</v>
      </c>
      <c r="AA139" s="128" t="s">
        <v>13</v>
      </c>
      <c r="AB139" s="128" t="s">
        <v>354</v>
      </c>
    </row>
    <row r="140" spans="1:28" x14ac:dyDescent="0.2">
      <c r="A140" s="128" t="s">
        <v>173</v>
      </c>
      <c r="B140" s="139">
        <f t="shared" si="15"/>
        <v>0</v>
      </c>
      <c r="C140" s="128"/>
      <c r="D140" s="123">
        <v>0</v>
      </c>
      <c r="E140" s="123">
        <v>0</v>
      </c>
      <c r="F140" s="123">
        <v>0</v>
      </c>
      <c r="G140" s="123">
        <v>0</v>
      </c>
      <c r="H140" s="156"/>
      <c r="I140" s="123">
        <f t="shared" si="16"/>
        <v>1095.3404929034682</v>
      </c>
      <c r="J140" s="128"/>
      <c r="K140" s="123">
        <v>690.98758734983812</v>
      </c>
      <c r="L140" s="123">
        <v>312.23379893688849</v>
      </c>
      <c r="M140" s="123">
        <v>92.119106616741689</v>
      </c>
      <c r="N140" s="128"/>
      <c r="O140" s="159"/>
      <c r="P140" s="123">
        <f t="shared" si="17"/>
        <v>1095.3404929034682</v>
      </c>
      <c r="Q140" s="128"/>
      <c r="R140" s="123">
        <f t="shared" si="18"/>
        <v>690.98758734983812</v>
      </c>
      <c r="S140" s="123">
        <f t="shared" si="19"/>
        <v>312.23379893688849</v>
      </c>
      <c r="T140" s="123">
        <f t="shared" si="20"/>
        <v>92.119106616741689</v>
      </c>
      <c r="U140" s="140">
        <f t="shared" si="21"/>
        <v>0</v>
      </c>
      <c r="V140" s="128"/>
      <c r="W140" s="128" t="s">
        <v>163</v>
      </c>
      <c r="X140" s="128">
        <v>0</v>
      </c>
      <c r="Y140" s="128" t="s">
        <v>11</v>
      </c>
      <c r="Z140" s="128" t="s">
        <v>12</v>
      </c>
      <c r="AA140" s="128" t="s">
        <v>354</v>
      </c>
      <c r="AB140" s="128" t="s">
        <v>354</v>
      </c>
    </row>
    <row r="141" spans="1:28" x14ac:dyDescent="0.2">
      <c r="A141" s="128" t="s">
        <v>174</v>
      </c>
      <c r="B141" s="139">
        <f t="shared" si="15"/>
        <v>0</v>
      </c>
      <c r="C141" s="128"/>
      <c r="D141" s="123">
        <v>0</v>
      </c>
      <c r="E141" s="123">
        <v>0</v>
      </c>
      <c r="F141" s="123">
        <v>0</v>
      </c>
      <c r="G141" s="123">
        <v>0</v>
      </c>
      <c r="H141" s="156"/>
      <c r="I141" s="123">
        <f t="shared" si="16"/>
        <v>224.29438815269353</v>
      </c>
      <c r="J141" s="128"/>
      <c r="K141" s="123">
        <v>185.24976429262199</v>
      </c>
      <c r="L141" s="123">
        <v>38.188982558790165</v>
      </c>
      <c r="M141" s="123">
        <v>0.85564130128137139</v>
      </c>
      <c r="N141" s="128"/>
      <c r="O141" s="159"/>
      <c r="P141" s="123">
        <f t="shared" si="17"/>
        <v>224.29438815269353</v>
      </c>
      <c r="Q141" s="128"/>
      <c r="R141" s="123">
        <f t="shared" si="18"/>
        <v>185.24976429262199</v>
      </c>
      <c r="S141" s="123">
        <f t="shared" si="19"/>
        <v>38.188982558790165</v>
      </c>
      <c r="T141" s="123">
        <f t="shared" si="20"/>
        <v>0.85564130128137139</v>
      </c>
      <c r="U141" s="140">
        <f t="shared" si="21"/>
        <v>0</v>
      </c>
      <c r="V141" s="128"/>
      <c r="W141" s="128" t="s">
        <v>163</v>
      </c>
      <c r="X141" s="128">
        <v>0</v>
      </c>
      <c r="Y141" s="128" t="s">
        <v>354</v>
      </c>
      <c r="Z141" s="128" t="s">
        <v>354</v>
      </c>
      <c r="AA141" s="128" t="s">
        <v>354</v>
      </c>
      <c r="AB141" s="128" t="s">
        <v>354</v>
      </c>
    </row>
    <row r="142" spans="1:28" x14ac:dyDescent="0.2">
      <c r="A142" s="128" t="s">
        <v>175</v>
      </c>
      <c r="B142" s="139">
        <f t="shared" si="15"/>
        <v>0</v>
      </c>
      <c r="C142" s="128"/>
      <c r="D142" s="123">
        <v>0</v>
      </c>
      <c r="E142" s="123">
        <v>0</v>
      </c>
      <c r="F142" s="123">
        <v>0</v>
      </c>
      <c r="G142" s="123">
        <v>0</v>
      </c>
      <c r="H142" s="156"/>
      <c r="I142" s="123">
        <f t="shared" si="16"/>
        <v>1695.8333438076347</v>
      </c>
      <c r="J142" s="128"/>
      <c r="K142" s="123">
        <v>1326.6372404100896</v>
      </c>
      <c r="L142" s="123">
        <v>186.50178561370015</v>
      </c>
      <c r="M142" s="123">
        <v>182.69431778384501</v>
      </c>
      <c r="N142" s="128"/>
      <c r="O142" s="159"/>
      <c r="P142" s="123">
        <f t="shared" si="17"/>
        <v>1695.8333438076347</v>
      </c>
      <c r="Q142" s="128"/>
      <c r="R142" s="123">
        <f t="shared" si="18"/>
        <v>1326.6372404100896</v>
      </c>
      <c r="S142" s="123">
        <f t="shared" si="19"/>
        <v>186.50178561370015</v>
      </c>
      <c r="T142" s="123">
        <f t="shared" si="20"/>
        <v>182.69431778384501</v>
      </c>
      <c r="U142" s="140">
        <f t="shared" si="21"/>
        <v>0</v>
      </c>
      <c r="V142" s="128"/>
      <c r="W142" s="128" t="s">
        <v>163</v>
      </c>
      <c r="X142" s="128">
        <v>0</v>
      </c>
      <c r="Y142" s="128" t="s">
        <v>354</v>
      </c>
      <c r="Z142" s="128" t="s">
        <v>354</v>
      </c>
      <c r="AA142" s="128" t="s">
        <v>13</v>
      </c>
      <c r="AB142" s="128" t="s">
        <v>354</v>
      </c>
    </row>
    <row r="143" spans="1:28" x14ac:dyDescent="0.2">
      <c r="A143" s="128" t="s">
        <v>176</v>
      </c>
      <c r="B143" s="139">
        <f t="shared" si="15"/>
        <v>0</v>
      </c>
      <c r="C143" s="128"/>
      <c r="D143" s="123">
        <v>0</v>
      </c>
      <c r="E143" s="123">
        <v>0</v>
      </c>
      <c r="F143" s="123">
        <v>0</v>
      </c>
      <c r="G143" s="123">
        <v>0</v>
      </c>
      <c r="H143" s="156"/>
      <c r="I143" s="123">
        <f t="shared" si="16"/>
        <v>186.48529978023009</v>
      </c>
      <c r="J143" s="128"/>
      <c r="K143" s="123">
        <v>198.80256080274432</v>
      </c>
      <c r="L143" s="123">
        <v>-51.308503431475437</v>
      </c>
      <c r="M143" s="123">
        <v>38.991242408961199</v>
      </c>
      <c r="N143" s="128"/>
      <c r="O143" s="159"/>
      <c r="P143" s="123">
        <f t="shared" si="17"/>
        <v>186.48529978023009</v>
      </c>
      <c r="Q143" s="128"/>
      <c r="R143" s="123">
        <f t="shared" si="18"/>
        <v>198.80256080274432</v>
      </c>
      <c r="S143" s="123">
        <f t="shared" si="19"/>
        <v>-51.308503431475437</v>
      </c>
      <c r="T143" s="123">
        <f t="shared" si="20"/>
        <v>38.991242408961199</v>
      </c>
      <c r="U143" s="140">
        <f t="shared" si="21"/>
        <v>0</v>
      </c>
      <c r="V143" s="128"/>
      <c r="W143" s="128" t="s">
        <v>163</v>
      </c>
      <c r="X143" s="128">
        <v>0</v>
      </c>
      <c r="Y143" s="128" t="s">
        <v>354</v>
      </c>
      <c r="Z143" s="128" t="s">
        <v>354</v>
      </c>
      <c r="AA143" s="128" t="s">
        <v>354</v>
      </c>
      <c r="AB143" s="128" t="s">
        <v>354</v>
      </c>
    </row>
    <row r="144" spans="1:28" x14ac:dyDescent="0.2">
      <c r="A144" s="128" t="s">
        <v>177</v>
      </c>
      <c r="B144" s="139">
        <f t="shared" si="15"/>
        <v>0</v>
      </c>
      <c r="C144" s="128"/>
      <c r="D144" s="123">
        <v>0</v>
      </c>
      <c r="E144" s="123">
        <v>0</v>
      </c>
      <c r="F144" s="123">
        <v>0</v>
      </c>
      <c r="G144" s="123">
        <v>0</v>
      </c>
      <c r="H144" s="156"/>
      <c r="I144" s="123">
        <f t="shared" si="16"/>
        <v>4470.2335210935798</v>
      </c>
      <c r="J144" s="128"/>
      <c r="K144" s="123">
        <v>2386.6816853240121</v>
      </c>
      <c r="L144" s="123">
        <v>1312.408882327527</v>
      </c>
      <c r="M144" s="123">
        <v>771.14295344204129</v>
      </c>
      <c r="N144" s="128"/>
      <c r="O144" s="159"/>
      <c r="P144" s="123">
        <f t="shared" si="17"/>
        <v>4470.2335210935798</v>
      </c>
      <c r="Q144" s="128"/>
      <c r="R144" s="123">
        <f t="shared" si="18"/>
        <v>2386.6816853240121</v>
      </c>
      <c r="S144" s="123">
        <f t="shared" si="19"/>
        <v>1312.408882327527</v>
      </c>
      <c r="T144" s="123">
        <f t="shared" si="20"/>
        <v>771.14295344204129</v>
      </c>
      <c r="U144" s="140">
        <f t="shared" si="21"/>
        <v>0</v>
      </c>
      <c r="V144" s="128"/>
      <c r="W144" s="128" t="s">
        <v>163</v>
      </c>
      <c r="X144" s="128">
        <v>0</v>
      </c>
      <c r="Y144" s="128" t="s">
        <v>354</v>
      </c>
      <c r="Z144" s="128" t="s">
        <v>354</v>
      </c>
      <c r="AA144" s="128" t="s">
        <v>354</v>
      </c>
      <c r="AB144" s="128" t="s">
        <v>353</v>
      </c>
    </row>
    <row r="145" spans="1:28" x14ac:dyDescent="0.2">
      <c r="A145" s="128" t="s">
        <v>178</v>
      </c>
      <c r="B145" s="139">
        <f t="shared" si="15"/>
        <v>0</v>
      </c>
      <c r="C145" s="128"/>
      <c r="D145" s="123">
        <v>0</v>
      </c>
      <c r="E145" s="123">
        <v>0</v>
      </c>
      <c r="F145" s="123">
        <v>0</v>
      </c>
      <c r="G145" s="123">
        <v>0</v>
      </c>
      <c r="H145" s="156"/>
      <c r="I145" s="123">
        <f t="shared" si="16"/>
        <v>693.34380068581311</v>
      </c>
      <c r="J145" s="128"/>
      <c r="K145" s="123">
        <v>2247.2133357970811</v>
      </c>
      <c r="L145" s="123">
        <v>-1562.133533997488</v>
      </c>
      <c r="M145" s="123">
        <v>8.2639988862200155</v>
      </c>
      <c r="N145" s="128"/>
      <c r="O145" s="159"/>
      <c r="P145" s="123">
        <f t="shared" si="17"/>
        <v>693.34380068581311</v>
      </c>
      <c r="Q145" s="128"/>
      <c r="R145" s="123">
        <f t="shared" si="18"/>
        <v>2247.2133357970811</v>
      </c>
      <c r="S145" s="123">
        <f t="shared" si="19"/>
        <v>-1562.133533997488</v>
      </c>
      <c r="T145" s="123">
        <f t="shared" si="20"/>
        <v>8.2639988862200155</v>
      </c>
      <c r="U145" s="140">
        <f t="shared" si="21"/>
        <v>0</v>
      </c>
      <c r="V145" s="128"/>
      <c r="W145" s="128" t="s">
        <v>163</v>
      </c>
      <c r="X145" s="128" t="s">
        <v>180</v>
      </c>
      <c r="Y145" s="128" t="s">
        <v>354</v>
      </c>
      <c r="Z145" s="128" t="s">
        <v>12</v>
      </c>
      <c r="AA145" s="128" t="s">
        <v>354</v>
      </c>
      <c r="AB145" s="128" t="s">
        <v>354</v>
      </c>
    </row>
    <row r="146" spans="1:28" x14ac:dyDescent="0.2">
      <c r="A146" s="128" t="s">
        <v>179</v>
      </c>
      <c r="B146" s="139">
        <f t="shared" si="15"/>
        <v>0</v>
      </c>
      <c r="C146" s="128"/>
      <c r="D146" s="123">
        <v>0</v>
      </c>
      <c r="E146" s="123">
        <v>0</v>
      </c>
      <c r="F146" s="123">
        <v>0</v>
      </c>
      <c r="G146" s="123">
        <v>0</v>
      </c>
      <c r="H146" s="156"/>
      <c r="I146" s="123">
        <f t="shared" si="16"/>
        <v>193.21015264170725</v>
      </c>
      <c r="J146" s="128"/>
      <c r="K146" s="123">
        <v>143.51733611328839</v>
      </c>
      <c r="L146" s="123">
        <v>49.768017521954576</v>
      </c>
      <c r="M146" s="123">
        <v>-7.5200993535742805E-2</v>
      </c>
      <c r="N146" s="128"/>
      <c r="O146" s="159"/>
      <c r="P146" s="123">
        <f t="shared" si="17"/>
        <v>193.21015264170725</v>
      </c>
      <c r="Q146" s="128"/>
      <c r="R146" s="123">
        <f t="shared" si="18"/>
        <v>143.51733611328839</v>
      </c>
      <c r="S146" s="123">
        <f t="shared" si="19"/>
        <v>49.768017521954576</v>
      </c>
      <c r="T146" s="123">
        <f t="shared" si="20"/>
        <v>-7.5200993535742805E-2</v>
      </c>
      <c r="U146" s="140">
        <f t="shared" si="21"/>
        <v>0</v>
      </c>
      <c r="V146" s="128"/>
      <c r="W146" s="128" t="s">
        <v>163</v>
      </c>
      <c r="X146" s="128">
        <v>0</v>
      </c>
      <c r="Y146" s="128" t="s">
        <v>354</v>
      </c>
      <c r="Z146" s="128" t="s">
        <v>354</v>
      </c>
      <c r="AA146" s="128" t="s">
        <v>354</v>
      </c>
      <c r="AB146" s="128" t="s">
        <v>354</v>
      </c>
    </row>
    <row r="147" spans="1:28" x14ac:dyDescent="0.2">
      <c r="A147" s="128" t="s">
        <v>181</v>
      </c>
      <c r="B147" s="139">
        <f t="shared" si="15"/>
        <v>0</v>
      </c>
      <c r="C147" s="128"/>
      <c r="D147" s="123">
        <v>0</v>
      </c>
      <c r="E147" s="123">
        <v>0</v>
      </c>
      <c r="F147" s="123">
        <v>0</v>
      </c>
      <c r="G147" s="123">
        <v>0</v>
      </c>
      <c r="H147" s="156"/>
      <c r="I147" s="123">
        <f t="shared" si="16"/>
        <v>1010.5350554707082</v>
      </c>
      <c r="J147" s="128"/>
      <c r="K147" s="123">
        <v>960.45734399236721</v>
      </c>
      <c r="L147" s="123">
        <v>9.7422746928874169</v>
      </c>
      <c r="M147" s="123">
        <v>40.335436785453538</v>
      </c>
      <c r="N147" s="128"/>
      <c r="O147" s="159"/>
      <c r="P147" s="123">
        <f t="shared" si="17"/>
        <v>1010.5350554707082</v>
      </c>
      <c r="Q147" s="128"/>
      <c r="R147" s="123">
        <f t="shared" si="18"/>
        <v>960.45734399236721</v>
      </c>
      <c r="S147" s="123">
        <f t="shared" si="19"/>
        <v>9.7422746928874169</v>
      </c>
      <c r="T147" s="123">
        <f t="shared" si="20"/>
        <v>40.335436785453538</v>
      </c>
      <c r="U147" s="140">
        <f t="shared" si="21"/>
        <v>0</v>
      </c>
      <c r="V147" s="128"/>
      <c r="W147" s="128" t="s">
        <v>163</v>
      </c>
      <c r="X147" s="128">
        <v>0</v>
      </c>
      <c r="Y147" s="128" t="s">
        <v>354</v>
      </c>
      <c r="Z147" s="128" t="s">
        <v>354</v>
      </c>
      <c r="AA147" s="128" t="s">
        <v>354</v>
      </c>
      <c r="AB147" s="128" t="s">
        <v>354</v>
      </c>
    </row>
    <row r="148" spans="1:28" x14ac:dyDescent="0.2">
      <c r="A148" s="128" t="s">
        <v>182</v>
      </c>
      <c r="B148" s="139">
        <f t="shared" si="15"/>
        <v>0</v>
      </c>
      <c r="C148" s="128"/>
      <c r="D148" s="123">
        <v>0</v>
      </c>
      <c r="E148" s="123">
        <v>0</v>
      </c>
      <c r="F148" s="123">
        <v>0</v>
      </c>
      <c r="G148" s="123">
        <v>0</v>
      </c>
      <c r="H148" s="156"/>
      <c r="I148" s="123">
        <f t="shared" si="16"/>
        <v>1382.0128188188105</v>
      </c>
      <c r="J148" s="128"/>
      <c r="K148" s="123">
        <v>972.18603154672496</v>
      </c>
      <c r="L148" s="123">
        <v>199.69850439787541</v>
      </c>
      <c r="M148" s="123">
        <v>210.12828287421004</v>
      </c>
      <c r="N148" s="128"/>
      <c r="O148" s="159"/>
      <c r="P148" s="123">
        <f t="shared" si="17"/>
        <v>1382.0128188188105</v>
      </c>
      <c r="Q148" s="128"/>
      <c r="R148" s="123">
        <f t="shared" si="18"/>
        <v>972.18603154672496</v>
      </c>
      <c r="S148" s="123">
        <f t="shared" si="19"/>
        <v>199.69850439787541</v>
      </c>
      <c r="T148" s="123">
        <f t="shared" si="20"/>
        <v>210.12828287421004</v>
      </c>
      <c r="U148" s="140">
        <f t="shared" si="21"/>
        <v>0</v>
      </c>
      <c r="V148" s="128"/>
      <c r="W148" s="128" t="s">
        <v>163</v>
      </c>
      <c r="X148" s="128">
        <v>0</v>
      </c>
      <c r="Y148" s="128" t="s">
        <v>354</v>
      </c>
      <c r="Z148" s="128" t="s">
        <v>12</v>
      </c>
      <c r="AA148" s="128" t="s">
        <v>354</v>
      </c>
      <c r="AB148" s="128" t="s">
        <v>354</v>
      </c>
    </row>
    <row r="149" spans="1:28" x14ac:dyDescent="0.2">
      <c r="A149" s="128" t="s">
        <v>340</v>
      </c>
      <c r="B149" s="139">
        <f t="shared" si="15"/>
        <v>0</v>
      </c>
      <c r="C149" s="128"/>
      <c r="D149" s="123">
        <v>0</v>
      </c>
      <c r="E149" s="123">
        <v>0</v>
      </c>
      <c r="F149" s="123">
        <v>0</v>
      </c>
      <c r="G149" s="123">
        <v>0</v>
      </c>
      <c r="H149" s="156"/>
      <c r="I149" s="123">
        <f t="shared" si="16"/>
        <v>328.98444891877961</v>
      </c>
      <c r="J149" s="128"/>
      <c r="K149" s="123">
        <v>320.05333117166816</v>
      </c>
      <c r="L149" s="123">
        <v>6.832061942663298</v>
      </c>
      <c r="M149" s="123">
        <v>2.0990558044481542</v>
      </c>
      <c r="N149" s="128"/>
      <c r="O149" s="159"/>
      <c r="P149" s="123">
        <f t="shared" si="17"/>
        <v>328.98444891877961</v>
      </c>
      <c r="Q149" s="128"/>
      <c r="R149" s="123">
        <f t="shared" si="18"/>
        <v>320.05333117166816</v>
      </c>
      <c r="S149" s="123">
        <f t="shared" si="19"/>
        <v>6.832061942663298</v>
      </c>
      <c r="T149" s="123">
        <f t="shared" si="20"/>
        <v>2.0990558044481542</v>
      </c>
      <c r="U149" s="140">
        <f t="shared" si="21"/>
        <v>0</v>
      </c>
      <c r="V149" s="128"/>
      <c r="W149" s="128" t="s">
        <v>163</v>
      </c>
      <c r="X149" s="128">
        <v>0</v>
      </c>
      <c r="Y149" s="128" t="s">
        <v>354</v>
      </c>
      <c r="Z149" s="128" t="s">
        <v>354</v>
      </c>
      <c r="AA149" s="128" t="s">
        <v>354</v>
      </c>
      <c r="AB149" s="128" t="s">
        <v>354</v>
      </c>
    </row>
    <row r="150" spans="1:28" x14ac:dyDescent="0.2">
      <c r="A150" s="128" t="s">
        <v>342</v>
      </c>
      <c r="B150" s="139">
        <f t="shared" si="15"/>
        <v>0</v>
      </c>
      <c r="C150" s="128"/>
      <c r="D150" s="123">
        <v>0</v>
      </c>
      <c r="E150" s="123">
        <v>0</v>
      </c>
      <c r="F150" s="123">
        <v>0</v>
      </c>
      <c r="G150" s="123">
        <v>0</v>
      </c>
      <c r="H150" s="156"/>
      <c r="I150" s="123">
        <f t="shared" si="16"/>
        <v>0</v>
      </c>
      <c r="J150" s="128"/>
      <c r="K150" s="123">
        <v>0</v>
      </c>
      <c r="L150" s="123">
        <v>0</v>
      </c>
      <c r="M150" s="123">
        <v>0</v>
      </c>
      <c r="N150" s="128"/>
      <c r="O150" s="159"/>
      <c r="P150" s="123">
        <f t="shared" si="17"/>
        <v>0</v>
      </c>
      <c r="Q150" s="128"/>
      <c r="R150" s="123">
        <f t="shared" si="18"/>
        <v>0</v>
      </c>
      <c r="S150" s="123">
        <f t="shared" si="19"/>
        <v>0</v>
      </c>
      <c r="T150" s="123">
        <f t="shared" si="20"/>
        <v>0</v>
      </c>
      <c r="U150" s="140">
        <f t="shared" si="21"/>
        <v>0</v>
      </c>
      <c r="V150" s="128"/>
      <c r="W150" s="128" t="s">
        <v>163</v>
      </c>
      <c r="X150" s="128">
        <v>0</v>
      </c>
      <c r="Y150" s="128" t="s">
        <v>11</v>
      </c>
      <c r="Z150" s="128" t="s">
        <v>12</v>
      </c>
      <c r="AA150" s="128" t="s">
        <v>354</v>
      </c>
      <c r="AB150" s="128" t="s">
        <v>354</v>
      </c>
    </row>
    <row r="151" spans="1:28" x14ac:dyDescent="0.2">
      <c r="A151" s="128" t="s">
        <v>183</v>
      </c>
      <c r="B151" s="139">
        <f t="shared" si="15"/>
        <v>0</v>
      </c>
      <c r="C151" s="128"/>
      <c r="D151" s="123">
        <v>0</v>
      </c>
      <c r="E151" s="123">
        <v>0</v>
      </c>
      <c r="F151" s="123">
        <v>0</v>
      </c>
      <c r="G151" s="123">
        <v>0</v>
      </c>
      <c r="H151" s="156"/>
      <c r="I151" s="123">
        <f t="shared" si="16"/>
        <v>662.01211535488005</v>
      </c>
      <c r="J151" s="128"/>
      <c r="K151" s="123">
        <v>670.70030126298775</v>
      </c>
      <c r="L151" s="123">
        <v>0</v>
      </c>
      <c r="M151" s="123">
        <v>-8.6881859081076627</v>
      </c>
      <c r="N151" s="128"/>
      <c r="O151" s="159"/>
      <c r="P151" s="123">
        <f t="shared" si="17"/>
        <v>662.01211535488005</v>
      </c>
      <c r="Q151" s="128"/>
      <c r="R151" s="123">
        <f t="shared" si="18"/>
        <v>670.70030126298775</v>
      </c>
      <c r="S151" s="123">
        <f t="shared" si="19"/>
        <v>0</v>
      </c>
      <c r="T151" s="123">
        <f t="shared" si="20"/>
        <v>-8.6881859081076627</v>
      </c>
      <c r="U151" s="140">
        <f t="shared" si="21"/>
        <v>0</v>
      </c>
      <c r="V151" s="128"/>
      <c r="W151" s="128" t="s">
        <v>163</v>
      </c>
      <c r="X151" s="128">
        <v>0</v>
      </c>
      <c r="Y151" s="128" t="s">
        <v>11</v>
      </c>
      <c r="Z151" s="128" t="s">
        <v>12</v>
      </c>
      <c r="AA151" s="128" t="s">
        <v>354</v>
      </c>
      <c r="AB151" s="128" t="s">
        <v>354</v>
      </c>
    </row>
    <row r="152" spans="1:28" x14ac:dyDescent="0.2">
      <c r="A152" s="128" t="s">
        <v>184</v>
      </c>
      <c r="B152" s="139">
        <f t="shared" si="15"/>
        <v>0</v>
      </c>
      <c r="C152" s="128"/>
      <c r="D152" s="123">
        <v>0</v>
      </c>
      <c r="E152" s="123">
        <v>0</v>
      </c>
      <c r="F152" s="123">
        <v>0</v>
      </c>
      <c r="G152" s="123">
        <v>0</v>
      </c>
      <c r="H152" s="156"/>
      <c r="I152" s="123">
        <f t="shared" si="16"/>
        <v>183.60870722004137</v>
      </c>
      <c r="J152" s="128"/>
      <c r="K152" s="123">
        <v>189.20174089831681</v>
      </c>
      <c r="L152" s="123">
        <v>-6.4245183598309179</v>
      </c>
      <c r="M152" s="123">
        <v>0.83148468155546762</v>
      </c>
      <c r="N152" s="128"/>
      <c r="O152" s="159"/>
      <c r="P152" s="123">
        <f t="shared" si="17"/>
        <v>183.60870722004137</v>
      </c>
      <c r="Q152" s="128"/>
      <c r="R152" s="123">
        <f t="shared" si="18"/>
        <v>189.20174089831681</v>
      </c>
      <c r="S152" s="123">
        <f t="shared" si="19"/>
        <v>-6.4245183598309179</v>
      </c>
      <c r="T152" s="123">
        <f t="shared" si="20"/>
        <v>0.83148468155546762</v>
      </c>
      <c r="U152" s="140">
        <f t="shared" si="21"/>
        <v>0</v>
      </c>
      <c r="V152" s="128"/>
      <c r="W152" s="128" t="s">
        <v>163</v>
      </c>
      <c r="X152" s="128">
        <v>0</v>
      </c>
      <c r="Y152" s="128" t="s">
        <v>354</v>
      </c>
      <c r="Z152" s="128" t="s">
        <v>354</v>
      </c>
      <c r="AA152" s="128" t="s">
        <v>354</v>
      </c>
      <c r="AB152" s="128" t="s">
        <v>354</v>
      </c>
    </row>
    <row r="153" spans="1:28" x14ac:dyDescent="0.2">
      <c r="A153" s="128" t="s">
        <v>185</v>
      </c>
      <c r="B153" s="139">
        <f t="shared" si="15"/>
        <v>0</v>
      </c>
      <c r="C153" s="128"/>
      <c r="D153" s="123">
        <v>0</v>
      </c>
      <c r="E153" s="123">
        <v>0</v>
      </c>
      <c r="F153" s="123">
        <v>0</v>
      </c>
      <c r="G153" s="123">
        <v>0</v>
      </c>
      <c r="H153" s="156"/>
      <c r="I153" s="123">
        <f t="shared" si="16"/>
        <v>1668.9353744729042</v>
      </c>
      <c r="J153" s="128"/>
      <c r="K153" s="123">
        <v>1260.5250598814782</v>
      </c>
      <c r="L153" s="123">
        <v>322.07948062308884</v>
      </c>
      <c r="M153" s="123">
        <v>86.330833968337132</v>
      </c>
      <c r="N153" s="128"/>
      <c r="O153" s="159"/>
      <c r="P153" s="123">
        <f t="shared" si="17"/>
        <v>1668.9353744729042</v>
      </c>
      <c r="Q153" s="128"/>
      <c r="R153" s="123">
        <f t="shared" si="18"/>
        <v>1260.5250598814782</v>
      </c>
      <c r="S153" s="123">
        <f t="shared" si="19"/>
        <v>322.07948062308884</v>
      </c>
      <c r="T153" s="123">
        <f t="shared" si="20"/>
        <v>86.330833968337132</v>
      </c>
      <c r="U153" s="140">
        <f t="shared" si="21"/>
        <v>0</v>
      </c>
      <c r="V153" s="128"/>
      <c r="W153" s="128" t="s">
        <v>163</v>
      </c>
      <c r="X153" s="128">
        <v>0</v>
      </c>
      <c r="Y153" s="128" t="s">
        <v>354</v>
      </c>
      <c r="Z153" s="128" t="s">
        <v>354</v>
      </c>
      <c r="AA153" s="128" t="s">
        <v>354</v>
      </c>
      <c r="AB153" s="128" t="s">
        <v>354</v>
      </c>
    </row>
    <row r="154" spans="1:28" x14ac:dyDescent="0.2">
      <c r="A154" s="128" t="s">
        <v>335</v>
      </c>
      <c r="B154" s="139">
        <f t="shared" si="15"/>
        <v>0</v>
      </c>
      <c r="C154" s="128"/>
      <c r="D154" s="123">
        <v>0</v>
      </c>
      <c r="E154" s="123">
        <v>0</v>
      </c>
      <c r="F154" s="123">
        <v>0</v>
      </c>
      <c r="G154" s="123">
        <v>0</v>
      </c>
      <c r="H154" s="156"/>
      <c r="I154" s="123">
        <f t="shared" si="16"/>
        <v>1144.5471047672909</v>
      </c>
      <c r="J154" s="128"/>
      <c r="K154" s="123">
        <v>1096.3703159221459</v>
      </c>
      <c r="L154" s="123">
        <v>-221.21867065097695</v>
      </c>
      <c r="M154" s="123">
        <v>269.39545949612199</v>
      </c>
      <c r="N154" s="128"/>
      <c r="O154" s="159"/>
      <c r="P154" s="123">
        <f t="shared" si="17"/>
        <v>1144.5471047672909</v>
      </c>
      <c r="Q154" s="128"/>
      <c r="R154" s="123">
        <f t="shared" si="18"/>
        <v>1096.3703159221459</v>
      </c>
      <c r="S154" s="123">
        <f t="shared" si="19"/>
        <v>-221.21867065097695</v>
      </c>
      <c r="T154" s="123">
        <f t="shared" si="20"/>
        <v>269.39545949612199</v>
      </c>
      <c r="U154" s="140">
        <f t="shared" si="21"/>
        <v>0</v>
      </c>
      <c r="V154" s="128"/>
      <c r="W154" s="128" t="s">
        <v>163</v>
      </c>
      <c r="X154" s="128">
        <v>0</v>
      </c>
      <c r="Y154" s="128" t="s">
        <v>354</v>
      </c>
      <c r="Z154" s="128" t="s">
        <v>354</v>
      </c>
      <c r="AA154" s="128" t="s">
        <v>354</v>
      </c>
      <c r="AB154" s="128" t="s">
        <v>354</v>
      </c>
    </row>
    <row r="155" spans="1:28" x14ac:dyDescent="0.2">
      <c r="A155" s="128" t="s">
        <v>186</v>
      </c>
      <c r="B155" s="139">
        <f t="shared" si="15"/>
        <v>0</v>
      </c>
      <c r="C155" s="128"/>
      <c r="D155" s="123">
        <v>0</v>
      </c>
      <c r="E155" s="123">
        <v>0</v>
      </c>
      <c r="F155" s="123">
        <v>0</v>
      </c>
      <c r="G155" s="123">
        <v>0</v>
      </c>
      <c r="H155" s="156"/>
      <c r="I155" s="123">
        <f t="shared" si="16"/>
        <v>1285.479974321559</v>
      </c>
      <c r="J155" s="128"/>
      <c r="K155" s="123">
        <v>776.61209438386697</v>
      </c>
      <c r="L155" s="123">
        <v>392.05250781703495</v>
      </c>
      <c r="M155" s="123">
        <v>116.81537212065699</v>
      </c>
      <c r="N155" s="128"/>
      <c r="O155" s="159"/>
      <c r="P155" s="123">
        <f t="shared" si="17"/>
        <v>1285.479974321559</v>
      </c>
      <c r="Q155" s="128"/>
      <c r="R155" s="123">
        <f t="shared" si="18"/>
        <v>776.61209438386697</v>
      </c>
      <c r="S155" s="123">
        <f t="shared" si="19"/>
        <v>392.05250781703495</v>
      </c>
      <c r="T155" s="123">
        <f t="shared" si="20"/>
        <v>116.81537212065699</v>
      </c>
      <c r="U155" s="140">
        <f t="shared" si="21"/>
        <v>0</v>
      </c>
      <c r="V155" s="128"/>
      <c r="W155" s="128" t="s">
        <v>163</v>
      </c>
      <c r="X155" s="128">
        <v>0</v>
      </c>
      <c r="Y155" s="128" t="s">
        <v>354</v>
      </c>
      <c r="Z155" s="128" t="s">
        <v>354</v>
      </c>
      <c r="AA155" s="128" t="s">
        <v>13</v>
      </c>
      <c r="AB155" s="128" t="s">
        <v>354</v>
      </c>
    </row>
    <row r="156" spans="1:28" x14ac:dyDescent="0.2">
      <c r="A156" s="128" t="s">
        <v>187</v>
      </c>
      <c r="B156" s="139">
        <f t="shared" si="15"/>
        <v>0</v>
      </c>
      <c r="C156" s="128"/>
      <c r="D156" s="123">
        <v>0</v>
      </c>
      <c r="E156" s="123">
        <v>0</v>
      </c>
      <c r="F156" s="123">
        <v>0</v>
      </c>
      <c r="G156" s="123">
        <v>0</v>
      </c>
      <c r="H156" s="156"/>
      <c r="I156" s="123">
        <f t="shared" si="16"/>
        <v>523.60954588136428</v>
      </c>
      <c r="J156" s="128"/>
      <c r="K156" s="123">
        <v>434.04286562324347</v>
      </c>
      <c r="L156" s="123">
        <v>66.942234104479184</v>
      </c>
      <c r="M156" s="123">
        <v>22.624446153641706</v>
      </c>
      <c r="N156" s="128"/>
      <c r="O156" s="159"/>
      <c r="P156" s="123">
        <f t="shared" si="17"/>
        <v>523.60954588136428</v>
      </c>
      <c r="Q156" s="128"/>
      <c r="R156" s="123">
        <f t="shared" si="18"/>
        <v>434.04286562324347</v>
      </c>
      <c r="S156" s="123">
        <f t="shared" si="19"/>
        <v>66.942234104479184</v>
      </c>
      <c r="T156" s="123">
        <f t="shared" si="20"/>
        <v>22.624446153641706</v>
      </c>
      <c r="U156" s="140">
        <f t="shared" si="21"/>
        <v>0</v>
      </c>
      <c r="V156" s="128"/>
      <c r="W156" s="128" t="s">
        <v>163</v>
      </c>
      <c r="X156" s="128" t="s">
        <v>180</v>
      </c>
      <c r="Y156" s="128" t="s">
        <v>354</v>
      </c>
      <c r="Z156" s="128" t="s">
        <v>354</v>
      </c>
      <c r="AA156" s="128" t="s">
        <v>354</v>
      </c>
      <c r="AB156" s="128" t="s">
        <v>354</v>
      </c>
    </row>
    <row r="157" spans="1:28" x14ac:dyDescent="0.2">
      <c r="A157" s="128" t="s">
        <v>188</v>
      </c>
      <c r="B157" s="139">
        <f t="shared" si="15"/>
        <v>0</v>
      </c>
      <c r="C157" s="128"/>
      <c r="D157" s="123">
        <v>0</v>
      </c>
      <c r="E157" s="123">
        <v>0</v>
      </c>
      <c r="F157" s="123">
        <v>0</v>
      </c>
      <c r="G157" s="123">
        <v>0</v>
      </c>
      <c r="H157" s="156"/>
      <c r="I157" s="123">
        <f t="shared" si="16"/>
        <v>505.81744661868078</v>
      </c>
      <c r="J157" s="128"/>
      <c r="K157" s="123">
        <v>670.12775188221565</v>
      </c>
      <c r="L157" s="123">
        <v>-133.04259350331861</v>
      </c>
      <c r="M157" s="123">
        <v>-31.267711760216304</v>
      </c>
      <c r="N157" s="128"/>
      <c r="O157" s="159"/>
      <c r="P157" s="123">
        <f t="shared" si="17"/>
        <v>505.81744661868078</v>
      </c>
      <c r="Q157" s="128"/>
      <c r="R157" s="123">
        <f t="shared" si="18"/>
        <v>670.12775188221565</v>
      </c>
      <c r="S157" s="123">
        <f t="shared" si="19"/>
        <v>-133.04259350331861</v>
      </c>
      <c r="T157" s="123">
        <f t="shared" si="20"/>
        <v>-31.267711760216304</v>
      </c>
      <c r="U157" s="140">
        <f t="shared" si="21"/>
        <v>0</v>
      </c>
      <c r="V157" s="128"/>
      <c r="W157" s="128" t="s">
        <v>163</v>
      </c>
      <c r="X157" s="128">
        <v>0</v>
      </c>
      <c r="Y157" s="128" t="s">
        <v>354</v>
      </c>
      <c r="Z157" s="128" t="s">
        <v>354</v>
      </c>
      <c r="AA157" s="128" t="s">
        <v>354</v>
      </c>
      <c r="AB157" s="128" t="s">
        <v>354</v>
      </c>
    </row>
    <row r="158" spans="1:28" x14ac:dyDescent="0.2">
      <c r="A158" s="128" t="s">
        <v>189</v>
      </c>
      <c r="B158" s="139">
        <f t="shared" si="15"/>
        <v>0</v>
      </c>
      <c r="C158" s="128"/>
      <c r="D158" s="123">
        <v>0</v>
      </c>
      <c r="E158" s="123">
        <v>0</v>
      </c>
      <c r="F158" s="123">
        <v>0</v>
      </c>
      <c r="G158" s="123">
        <v>0</v>
      </c>
      <c r="H158" s="156"/>
      <c r="I158" s="123">
        <f t="shared" si="16"/>
        <v>220.12299800485056</v>
      </c>
      <c r="J158" s="128"/>
      <c r="K158" s="123">
        <v>1154.6011301526155</v>
      </c>
      <c r="L158" s="123">
        <v>-1436.788176469493</v>
      </c>
      <c r="M158" s="123">
        <v>502.31004432172807</v>
      </c>
      <c r="N158" s="128"/>
      <c r="O158" s="159"/>
      <c r="P158" s="123">
        <f t="shared" si="17"/>
        <v>220.12299800485056</v>
      </c>
      <c r="Q158" s="128"/>
      <c r="R158" s="123">
        <f t="shared" si="18"/>
        <v>1154.6011301526155</v>
      </c>
      <c r="S158" s="123">
        <f t="shared" si="19"/>
        <v>-1436.788176469493</v>
      </c>
      <c r="T158" s="123">
        <f t="shared" si="20"/>
        <v>502.31004432172807</v>
      </c>
      <c r="U158" s="140">
        <f t="shared" si="21"/>
        <v>0</v>
      </c>
      <c r="V158" s="128"/>
      <c r="W158" s="128" t="s">
        <v>163</v>
      </c>
      <c r="X158" s="128">
        <v>0</v>
      </c>
      <c r="Y158" s="128" t="s">
        <v>11</v>
      </c>
      <c r="Z158" s="128" t="s">
        <v>354</v>
      </c>
      <c r="AA158" s="128" t="s">
        <v>13</v>
      </c>
      <c r="AB158" s="128" t="s">
        <v>354</v>
      </c>
    </row>
    <row r="159" spans="1:28" x14ac:dyDescent="0.2">
      <c r="A159" s="128" t="s">
        <v>190</v>
      </c>
      <c r="B159" s="139">
        <f t="shared" si="15"/>
        <v>0</v>
      </c>
      <c r="C159" s="128"/>
      <c r="D159" s="123">
        <v>0</v>
      </c>
      <c r="E159" s="123">
        <v>0</v>
      </c>
      <c r="F159" s="123">
        <v>0</v>
      </c>
      <c r="G159" s="123">
        <v>0</v>
      </c>
      <c r="H159" s="156"/>
      <c r="I159" s="123">
        <f t="shared" si="16"/>
        <v>356.70028324996878</v>
      </c>
      <c r="J159" s="128"/>
      <c r="K159" s="123">
        <v>245.07196210221218</v>
      </c>
      <c r="L159" s="123">
        <v>102.30501407953044</v>
      </c>
      <c r="M159" s="123">
        <v>9.3233070682261392</v>
      </c>
      <c r="N159" s="128"/>
      <c r="O159" s="159"/>
      <c r="P159" s="123">
        <f t="shared" si="17"/>
        <v>356.70028324996878</v>
      </c>
      <c r="Q159" s="128"/>
      <c r="R159" s="123">
        <f t="shared" si="18"/>
        <v>245.07196210221218</v>
      </c>
      <c r="S159" s="123">
        <f t="shared" si="19"/>
        <v>102.30501407953044</v>
      </c>
      <c r="T159" s="123">
        <f t="shared" si="20"/>
        <v>9.3233070682261392</v>
      </c>
      <c r="U159" s="140">
        <f t="shared" si="21"/>
        <v>0</v>
      </c>
      <c r="V159" s="128"/>
      <c r="W159" s="128" t="s">
        <v>163</v>
      </c>
      <c r="X159" s="128">
        <v>0</v>
      </c>
      <c r="Y159" s="128" t="s">
        <v>11</v>
      </c>
      <c r="Z159" s="128" t="s">
        <v>12</v>
      </c>
      <c r="AA159" s="128" t="s">
        <v>354</v>
      </c>
      <c r="AB159" s="128" t="s">
        <v>354</v>
      </c>
    </row>
    <row r="160" spans="1:28" x14ac:dyDescent="0.2">
      <c r="A160" s="128" t="s">
        <v>191</v>
      </c>
      <c r="B160" s="139">
        <f t="shared" si="15"/>
        <v>0</v>
      </c>
      <c r="C160" s="128"/>
      <c r="D160" s="123">
        <v>0</v>
      </c>
      <c r="E160" s="123">
        <v>0</v>
      </c>
      <c r="F160" s="123">
        <v>0</v>
      </c>
      <c r="G160" s="123">
        <v>0</v>
      </c>
      <c r="H160" s="156"/>
      <c r="I160" s="123">
        <f t="shared" si="16"/>
        <v>129.75355251494159</v>
      </c>
      <c r="J160" s="128"/>
      <c r="K160" s="123">
        <v>128.44644473585441</v>
      </c>
      <c r="L160" s="123">
        <v>0.71296787950209572</v>
      </c>
      <c r="M160" s="123">
        <v>0.59413989958507984</v>
      </c>
      <c r="N160" s="128"/>
      <c r="O160" s="159"/>
      <c r="P160" s="123">
        <f t="shared" si="17"/>
        <v>129.75355251494159</v>
      </c>
      <c r="Q160" s="128"/>
      <c r="R160" s="123">
        <f t="shared" si="18"/>
        <v>128.44644473585441</v>
      </c>
      <c r="S160" s="123">
        <f t="shared" si="19"/>
        <v>0.71296787950209572</v>
      </c>
      <c r="T160" s="123">
        <f t="shared" si="20"/>
        <v>0.59413989958507984</v>
      </c>
      <c r="U160" s="140">
        <f t="shared" si="21"/>
        <v>0</v>
      </c>
      <c r="V160" s="128"/>
      <c r="W160" s="128" t="s">
        <v>163</v>
      </c>
      <c r="X160" s="128" t="s">
        <v>180</v>
      </c>
      <c r="Y160" s="128" t="s">
        <v>354</v>
      </c>
      <c r="Z160" s="128" t="s">
        <v>354</v>
      </c>
      <c r="AA160" s="128" t="s">
        <v>13</v>
      </c>
      <c r="AB160" s="128" t="s">
        <v>354</v>
      </c>
    </row>
    <row r="161" spans="1:28" x14ac:dyDescent="0.2">
      <c r="A161" s="128" t="s">
        <v>192</v>
      </c>
      <c r="B161" s="139">
        <f t="shared" si="15"/>
        <v>0</v>
      </c>
      <c r="C161" s="128"/>
      <c r="D161" s="123">
        <v>0</v>
      </c>
      <c r="E161" s="123">
        <v>0</v>
      </c>
      <c r="F161" s="123">
        <v>0</v>
      </c>
      <c r="G161" s="123">
        <v>0</v>
      </c>
      <c r="H161" s="156"/>
      <c r="I161" s="123">
        <f t="shared" si="16"/>
        <v>1282.9075165192899</v>
      </c>
      <c r="J161" s="128"/>
      <c r="K161" s="123">
        <v>1033.8888641371691</v>
      </c>
      <c r="L161" s="123">
        <v>330.6371747202079</v>
      </c>
      <c r="M161" s="123">
        <v>-81.618522338087246</v>
      </c>
      <c r="N161" s="128"/>
      <c r="O161" s="159"/>
      <c r="P161" s="123">
        <f t="shared" si="17"/>
        <v>1282.9075165192899</v>
      </c>
      <c r="Q161" s="128"/>
      <c r="R161" s="123">
        <f t="shared" si="18"/>
        <v>1033.8888641371691</v>
      </c>
      <c r="S161" s="123">
        <f t="shared" si="19"/>
        <v>330.6371747202079</v>
      </c>
      <c r="T161" s="123">
        <f t="shared" si="20"/>
        <v>-81.618522338087246</v>
      </c>
      <c r="U161" s="140">
        <f t="shared" si="21"/>
        <v>0</v>
      </c>
      <c r="V161" s="128"/>
      <c r="W161" s="128" t="s">
        <v>163</v>
      </c>
      <c r="X161" s="128" t="s">
        <v>180</v>
      </c>
      <c r="Y161" s="128" t="s">
        <v>354</v>
      </c>
      <c r="Z161" s="128" t="s">
        <v>354</v>
      </c>
      <c r="AA161" s="128" t="s">
        <v>354</v>
      </c>
      <c r="AB161" s="128" t="s">
        <v>354</v>
      </c>
    </row>
    <row r="162" spans="1:28" x14ac:dyDescent="0.2">
      <c r="A162" s="128" t="s">
        <v>193</v>
      </c>
      <c r="B162" s="139">
        <f t="shared" si="15"/>
        <v>0</v>
      </c>
      <c r="C162" s="128"/>
      <c r="D162" s="123">
        <v>0</v>
      </c>
      <c r="E162" s="123">
        <v>0</v>
      </c>
      <c r="F162" s="123">
        <v>0</v>
      </c>
      <c r="G162" s="123">
        <v>0</v>
      </c>
      <c r="H162" s="156"/>
      <c r="I162" s="123">
        <f t="shared" si="16"/>
        <v>1356.4204005867682</v>
      </c>
      <c r="J162" s="128"/>
      <c r="K162" s="123">
        <v>605.90354314538013</v>
      </c>
      <c r="L162" s="123">
        <v>737.96075445136944</v>
      </c>
      <c r="M162" s="123">
        <v>12.556102990018683</v>
      </c>
      <c r="N162" s="128"/>
      <c r="O162" s="159"/>
      <c r="P162" s="123">
        <f t="shared" si="17"/>
        <v>1356.4204005867682</v>
      </c>
      <c r="Q162" s="128"/>
      <c r="R162" s="123">
        <f t="shared" si="18"/>
        <v>605.90354314538013</v>
      </c>
      <c r="S162" s="123">
        <f t="shared" si="19"/>
        <v>737.96075445136944</v>
      </c>
      <c r="T162" s="123">
        <f t="shared" si="20"/>
        <v>12.556102990018683</v>
      </c>
      <c r="U162" s="140">
        <f t="shared" si="21"/>
        <v>0</v>
      </c>
      <c r="V162" s="128"/>
      <c r="W162" s="128" t="s">
        <v>163</v>
      </c>
      <c r="X162" s="128">
        <v>0</v>
      </c>
      <c r="Y162" s="128" t="s">
        <v>354</v>
      </c>
      <c r="Z162" s="128" t="s">
        <v>354</v>
      </c>
      <c r="AA162" s="128" t="s">
        <v>13</v>
      </c>
      <c r="AB162" s="128" t="s">
        <v>354</v>
      </c>
    </row>
    <row r="163" spans="1:28" x14ac:dyDescent="0.2">
      <c r="A163" s="128" t="s">
        <v>194</v>
      </c>
      <c r="B163" s="139">
        <f t="shared" si="15"/>
        <v>0</v>
      </c>
      <c r="C163" s="128"/>
      <c r="D163" s="123">
        <v>0</v>
      </c>
      <c r="E163" s="123">
        <v>0</v>
      </c>
      <c r="F163" s="123">
        <v>0</v>
      </c>
      <c r="G163" s="123">
        <v>0</v>
      </c>
      <c r="H163" s="156"/>
      <c r="I163" s="123">
        <f t="shared" si="16"/>
        <v>845.76996207115633</v>
      </c>
      <c r="J163" s="128"/>
      <c r="K163" s="123">
        <v>604.6449495860312</v>
      </c>
      <c r="L163" s="123">
        <v>219.97518650786247</v>
      </c>
      <c r="M163" s="123">
        <v>21.149825977262612</v>
      </c>
      <c r="N163" s="128"/>
      <c r="O163" s="159"/>
      <c r="P163" s="123">
        <f t="shared" si="17"/>
        <v>845.76996207115633</v>
      </c>
      <c r="Q163" s="128"/>
      <c r="R163" s="123">
        <f t="shared" si="18"/>
        <v>604.6449495860312</v>
      </c>
      <c r="S163" s="123">
        <f t="shared" si="19"/>
        <v>219.97518650786247</v>
      </c>
      <c r="T163" s="123">
        <f t="shared" si="20"/>
        <v>21.149825977262612</v>
      </c>
      <c r="U163" s="140">
        <f t="shared" si="21"/>
        <v>0</v>
      </c>
      <c r="V163" s="128"/>
      <c r="W163" s="128" t="s">
        <v>163</v>
      </c>
      <c r="X163" s="128" t="s">
        <v>180</v>
      </c>
      <c r="Y163" s="128" t="s">
        <v>354</v>
      </c>
      <c r="Z163" s="128" t="s">
        <v>354</v>
      </c>
      <c r="AA163" s="128" t="s">
        <v>354</v>
      </c>
      <c r="AB163" s="128" t="s">
        <v>354</v>
      </c>
    </row>
    <row r="164" spans="1:28" x14ac:dyDescent="0.2">
      <c r="A164" s="128" t="s">
        <v>195</v>
      </c>
      <c r="B164" s="139">
        <f t="shared" si="15"/>
        <v>0</v>
      </c>
      <c r="C164" s="128"/>
      <c r="D164" s="123">
        <v>0</v>
      </c>
      <c r="E164" s="123">
        <v>0</v>
      </c>
      <c r="F164" s="123">
        <v>0</v>
      </c>
      <c r="G164" s="123">
        <v>0</v>
      </c>
      <c r="H164" s="156"/>
      <c r="I164" s="123">
        <f t="shared" si="16"/>
        <v>1879.4622765880897</v>
      </c>
      <c r="J164" s="128"/>
      <c r="K164" s="123">
        <v>1346.0293351067717</v>
      </c>
      <c r="L164" s="123">
        <v>505.20382596497092</v>
      </c>
      <c r="M164" s="123">
        <v>28.229115516347118</v>
      </c>
      <c r="N164" s="128"/>
      <c r="O164" s="159"/>
      <c r="P164" s="123">
        <f t="shared" si="17"/>
        <v>1879.4622765880897</v>
      </c>
      <c r="Q164" s="128"/>
      <c r="R164" s="123">
        <f t="shared" si="18"/>
        <v>1346.0293351067717</v>
      </c>
      <c r="S164" s="123">
        <f t="shared" si="19"/>
        <v>505.20382596497092</v>
      </c>
      <c r="T164" s="123">
        <f t="shared" si="20"/>
        <v>28.229115516347118</v>
      </c>
      <c r="U164" s="140">
        <f t="shared" si="21"/>
        <v>0</v>
      </c>
      <c r="V164" s="128"/>
      <c r="W164" s="128" t="s">
        <v>163</v>
      </c>
      <c r="X164" s="128">
        <v>0</v>
      </c>
      <c r="Y164" s="128" t="s">
        <v>354</v>
      </c>
      <c r="Z164" s="128" t="s">
        <v>354</v>
      </c>
      <c r="AA164" s="128" t="s">
        <v>13</v>
      </c>
      <c r="AB164" s="128" t="s">
        <v>354</v>
      </c>
    </row>
    <row r="165" spans="1:28" x14ac:dyDescent="0.2">
      <c r="A165" s="128" t="s">
        <v>196</v>
      </c>
      <c r="B165" s="139">
        <f t="shared" si="15"/>
        <v>0</v>
      </c>
      <c r="C165" s="128"/>
      <c r="D165" s="123">
        <v>0</v>
      </c>
      <c r="E165" s="123">
        <v>0</v>
      </c>
      <c r="F165" s="123">
        <v>0</v>
      </c>
      <c r="G165" s="123">
        <v>0</v>
      </c>
      <c r="H165" s="156"/>
      <c r="I165" s="123">
        <f t="shared" si="16"/>
        <v>293.98995997363767</v>
      </c>
      <c r="J165" s="128"/>
      <c r="K165" s="123">
        <v>215.59092558206515</v>
      </c>
      <c r="L165" s="123">
        <v>134.01320498571224</v>
      </c>
      <c r="M165" s="123">
        <v>-55.614170594139686</v>
      </c>
      <c r="N165" s="128"/>
      <c r="O165" s="159"/>
      <c r="P165" s="123">
        <f t="shared" si="17"/>
        <v>293.98995997363767</v>
      </c>
      <c r="Q165" s="128"/>
      <c r="R165" s="123">
        <f t="shared" si="18"/>
        <v>215.59092558206515</v>
      </c>
      <c r="S165" s="123">
        <f t="shared" si="19"/>
        <v>134.01320498571224</v>
      </c>
      <c r="T165" s="123">
        <f t="shared" si="20"/>
        <v>-55.614170594139686</v>
      </c>
      <c r="U165" s="140">
        <f t="shared" si="21"/>
        <v>0</v>
      </c>
      <c r="V165" s="128"/>
      <c r="W165" s="128" t="s">
        <v>163</v>
      </c>
      <c r="X165" s="128">
        <v>0</v>
      </c>
      <c r="Y165" s="128" t="s">
        <v>354</v>
      </c>
      <c r="Z165" s="128" t="s">
        <v>12</v>
      </c>
      <c r="AA165" s="128" t="s">
        <v>354</v>
      </c>
      <c r="AB165" s="128" t="s">
        <v>354</v>
      </c>
    </row>
    <row r="166" spans="1:28" x14ac:dyDescent="0.2">
      <c r="A166" s="128" t="s">
        <v>197</v>
      </c>
      <c r="B166" s="139">
        <f t="shared" si="15"/>
        <v>0</v>
      </c>
      <c r="C166" s="128"/>
      <c r="D166" s="123">
        <v>0</v>
      </c>
      <c r="E166" s="123">
        <v>0</v>
      </c>
      <c r="F166" s="123">
        <v>0</v>
      </c>
      <c r="G166" s="123">
        <v>0</v>
      </c>
      <c r="H166" s="156"/>
      <c r="I166" s="123">
        <f t="shared" si="16"/>
        <v>1993.5313070819125</v>
      </c>
      <c r="J166" s="128"/>
      <c r="K166" s="123">
        <v>1105.5161948467066</v>
      </c>
      <c r="L166" s="123">
        <v>-33.531753103866436</v>
      </c>
      <c r="M166" s="123">
        <v>921.54686533907227</v>
      </c>
      <c r="N166" s="128"/>
      <c r="O166" s="159"/>
      <c r="P166" s="123">
        <f t="shared" si="17"/>
        <v>1993.5313070819125</v>
      </c>
      <c r="Q166" s="128"/>
      <c r="R166" s="123">
        <f t="shared" si="18"/>
        <v>1105.5161948467066</v>
      </c>
      <c r="S166" s="123">
        <f t="shared" si="19"/>
        <v>-33.531753103866436</v>
      </c>
      <c r="T166" s="123">
        <f t="shared" si="20"/>
        <v>921.54686533907227</v>
      </c>
      <c r="U166" s="140">
        <f t="shared" si="21"/>
        <v>0</v>
      </c>
      <c r="V166" s="128"/>
      <c r="W166" s="128" t="s">
        <v>163</v>
      </c>
      <c r="X166" s="128">
        <v>0</v>
      </c>
      <c r="Y166" s="128" t="s">
        <v>354</v>
      </c>
      <c r="Z166" s="128" t="s">
        <v>354</v>
      </c>
      <c r="AA166" s="128" t="s">
        <v>354</v>
      </c>
      <c r="AB166" s="128" t="s">
        <v>353</v>
      </c>
    </row>
    <row r="167" spans="1:28" x14ac:dyDescent="0.2">
      <c r="A167" s="128" t="s">
        <v>198</v>
      </c>
      <c r="B167" s="139">
        <f t="shared" si="15"/>
        <v>0</v>
      </c>
      <c r="C167" s="128"/>
      <c r="D167" s="123">
        <v>0</v>
      </c>
      <c r="E167" s="123">
        <v>0</v>
      </c>
      <c r="F167" s="123">
        <v>0</v>
      </c>
      <c r="G167" s="123">
        <v>0</v>
      </c>
      <c r="H167" s="156"/>
      <c r="I167" s="123">
        <f t="shared" si="16"/>
        <v>9445.3517432375993</v>
      </c>
      <c r="J167" s="128"/>
      <c r="K167" s="123">
        <v>3573.4593992386258</v>
      </c>
      <c r="L167" s="123">
        <v>4215.3547202187929</v>
      </c>
      <c r="M167" s="123">
        <v>1656.5376237801806</v>
      </c>
      <c r="N167" s="128"/>
      <c r="O167" s="159"/>
      <c r="P167" s="123">
        <f t="shared" si="17"/>
        <v>9445.3517432375993</v>
      </c>
      <c r="Q167" s="128"/>
      <c r="R167" s="123">
        <f t="shared" si="18"/>
        <v>3573.4593992386258</v>
      </c>
      <c r="S167" s="123">
        <f t="shared" si="19"/>
        <v>4215.3547202187929</v>
      </c>
      <c r="T167" s="123">
        <f t="shared" si="20"/>
        <v>1656.5376237801806</v>
      </c>
      <c r="U167" s="140">
        <f t="shared" si="21"/>
        <v>0</v>
      </c>
      <c r="V167" s="128"/>
      <c r="W167" s="128" t="s">
        <v>163</v>
      </c>
      <c r="X167" s="128" t="s">
        <v>180</v>
      </c>
      <c r="Y167" s="128" t="s">
        <v>354</v>
      </c>
      <c r="Z167" s="128" t="s">
        <v>354</v>
      </c>
      <c r="AA167" s="128" t="s">
        <v>354</v>
      </c>
      <c r="AB167" s="128" t="s">
        <v>354</v>
      </c>
    </row>
    <row r="168" spans="1:28" x14ac:dyDescent="0.2">
      <c r="A168" s="128" t="s">
        <v>199</v>
      </c>
      <c r="B168" s="139">
        <f t="shared" si="15"/>
        <v>0</v>
      </c>
      <c r="C168" s="128"/>
      <c r="D168" s="123">
        <v>0</v>
      </c>
      <c r="E168" s="123">
        <v>0</v>
      </c>
      <c r="F168" s="123">
        <v>0</v>
      </c>
      <c r="G168" s="123">
        <v>0</v>
      </c>
      <c r="H168" s="156"/>
      <c r="I168" s="123">
        <f t="shared" si="16"/>
        <v>2659.9553066248386</v>
      </c>
      <c r="J168" s="128"/>
      <c r="K168" s="123">
        <v>1507.7661813170271</v>
      </c>
      <c r="L168" s="123">
        <v>1081.6082028910525</v>
      </c>
      <c r="M168" s="123">
        <v>70.580922416759094</v>
      </c>
      <c r="N168" s="128"/>
      <c r="O168" s="159"/>
      <c r="P168" s="123">
        <f t="shared" si="17"/>
        <v>2659.9553066248386</v>
      </c>
      <c r="Q168" s="128"/>
      <c r="R168" s="123">
        <f t="shared" si="18"/>
        <v>1507.7661813170271</v>
      </c>
      <c r="S168" s="123">
        <f t="shared" si="19"/>
        <v>1081.6082028910525</v>
      </c>
      <c r="T168" s="123">
        <f t="shared" si="20"/>
        <v>70.580922416759094</v>
      </c>
      <c r="U168" s="140">
        <f t="shared" si="21"/>
        <v>0</v>
      </c>
      <c r="V168" s="128"/>
      <c r="W168" s="128" t="s">
        <v>163</v>
      </c>
      <c r="X168" s="128" t="s">
        <v>180</v>
      </c>
      <c r="Y168" s="128" t="s">
        <v>11</v>
      </c>
      <c r="Z168" s="128" t="s">
        <v>12</v>
      </c>
      <c r="AA168" s="128" t="s">
        <v>354</v>
      </c>
      <c r="AB168" s="128" t="s">
        <v>354</v>
      </c>
    </row>
    <row r="169" spans="1:28" x14ac:dyDescent="0.2">
      <c r="A169" s="128" t="s">
        <v>341</v>
      </c>
      <c r="B169" s="139">
        <f t="shared" si="15"/>
        <v>0</v>
      </c>
      <c r="C169" s="128"/>
      <c r="D169" s="123">
        <v>0</v>
      </c>
      <c r="E169" s="123">
        <v>0</v>
      </c>
      <c r="F169" s="123">
        <v>0</v>
      </c>
      <c r="G169" s="123">
        <v>0</v>
      </c>
      <c r="H169" s="156"/>
      <c r="I169" s="123">
        <f t="shared" si="16"/>
        <v>161.13666047574128</v>
      </c>
      <c r="J169" s="128"/>
      <c r="K169" s="123">
        <v>113.44211896041189</v>
      </c>
      <c r="L169" s="123">
        <v>47.908802708120639</v>
      </c>
      <c r="M169" s="123">
        <v>-0.21426119279123718</v>
      </c>
      <c r="N169" s="128"/>
      <c r="O169" s="159"/>
      <c r="P169" s="123">
        <f t="shared" si="17"/>
        <v>161.13666047574128</v>
      </c>
      <c r="Q169" s="128"/>
      <c r="R169" s="123">
        <f t="shared" si="18"/>
        <v>113.44211896041189</v>
      </c>
      <c r="S169" s="123">
        <f t="shared" si="19"/>
        <v>47.908802708120639</v>
      </c>
      <c r="T169" s="123">
        <f t="shared" si="20"/>
        <v>-0.21426119279123718</v>
      </c>
      <c r="U169" s="140">
        <f t="shared" si="21"/>
        <v>0</v>
      </c>
      <c r="V169" s="128"/>
      <c r="W169" s="128" t="s">
        <v>163</v>
      </c>
      <c r="X169" s="128" t="s">
        <v>180</v>
      </c>
      <c r="Y169" s="128" t="s">
        <v>11</v>
      </c>
      <c r="Z169" s="128" t="s">
        <v>354</v>
      </c>
      <c r="AA169" s="128" t="s">
        <v>354</v>
      </c>
      <c r="AB169" s="128" t="s">
        <v>354</v>
      </c>
    </row>
    <row r="170" spans="1:28" x14ac:dyDescent="0.2">
      <c r="A170" s="128" t="s">
        <v>200</v>
      </c>
      <c r="B170" s="139">
        <f t="shared" si="15"/>
        <v>0</v>
      </c>
      <c r="C170" s="128"/>
      <c r="D170" s="123">
        <v>0</v>
      </c>
      <c r="E170" s="123">
        <v>0</v>
      </c>
      <c r="F170" s="123">
        <v>0</v>
      </c>
      <c r="G170" s="123">
        <v>0</v>
      </c>
      <c r="H170" s="156"/>
      <c r="I170" s="123">
        <f t="shared" si="16"/>
        <v>2214.9999216999886</v>
      </c>
      <c r="J170" s="128"/>
      <c r="K170" s="123">
        <v>1922.8776379556975</v>
      </c>
      <c r="L170" s="123">
        <v>245.00683405911352</v>
      </c>
      <c r="M170" s="123">
        <v>47.115449685177943</v>
      </c>
      <c r="N170" s="128"/>
      <c r="O170" s="159"/>
      <c r="P170" s="123">
        <f t="shared" si="17"/>
        <v>2214.9999216999886</v>
      </c>
      <c r="Q170" s="128"/>
      <c r="R170" s="123">
        <f t="shared" si="18"/>
        <v>1922.8776379556975</v>
      </c>
      <c r="S170" s="123">
        <f t="shared" si="19"/>
        <v>245.00683405911352</v>
      </c>
      <c r="T170" s="123">
        <f t="shared" si="20"/>
        <v>47.115449685177943</v>
      </c>
      <c r="U170" s="140">
        <f t="shared" si="21"/>
        <v>0</v>
      </c>
      <c r="V170" s="128"/>
      <c r="W170" s="128" t="s">
        <v>163</v>
      </c>
      <c r="X170" s="128">
        <v>0</v>
      </c>
      <c r="Y170" s="128" t="s">
        <v>354</v>
      </c>
      <c r="Z170" s="128" t="s">
        <v>354</v>
      </c>
      <c r="AA170" s="128" t="s">
        <v>354</v>
      </c>
      <c r="AB170" s="128" t="s">
        <v>354</v>
      </c>
    </row>
    <row r="171" spans="1:28" x14ac:dyDescent="0.2">
      <c r="A171" s="128" t="s">
        <v>202</v>
      </c>
      <c r="B171" s="139">
        <f t="shared" si="15"/>
        <v>0</v>
      </c>
      <c r="C171" s="128"/>
      <c r="D171" s="123">
        <v>0</v>
      </c>
      <c r="E171" s="123">
        <v>0</v>
      </c>
      <c r="F171" s="123">
        <v>0</v>
      </c>
      <c r="G171" s="123">
        <v>0</v>
      </c>
      <c r="H171" s="156"/>
      <c r="I171" s="123">
        <f t="shared" si="16"/>
        <v>4487.9165052029766</v>
      </c>
      <c r="J171" s="128"/>
      <c r="K171" s="123">
        <v>2699.1490965455209</v>
      </c>
      <c r="L171" s="123">
        <v>1456.7738254478666</v>
      </c>
      <c r="M171" s="123">
        <v>331.99358320958862</v>
      </c>
      <c r="N171" s="128"/>
      <c r="O171" s="159"/>
      <c r="P171" s="123">
        <f t="shared" si="17"/>
        <v>4487.9165052029766</v>
      </c>
      <c r="Q171" s="128"/>
      <c r="R171" s="123">
        <f t="shared" si="18"/>
        <v>2699.1490965455209</v>
      </c>
      <c r="S171" s="123">
        <f t="shared" si="19"/>
        <v>1456.7738254478666</v>
      </c>
      <c r="T171" s="123">
        <f t="shared" si="20"/>
        <v>331.99358320958862</v>
      </c>
      <c r="U171" s="140">
        <f t="shared" si="21"/>
        <v>0</v>
      </c>
      <c r="V171" s="128"/>
      <c r="W171" s="128" t="s">
        <v>163</v>
      </c>
      <c r="X171" s="128">
        <v>0</v>
      </c>
      <c r="Y171" s="128" t="s">
        <v>11</v>
      </c>
      <c r="Z171" s="128" t="s">
        <v>354</v>
      </c>
      <c r="AA171" s="128" t="s">
        <v>354</v>
      </c>
      <c r="AB171" s="128" t="s">
        <v>354</v>
      </c>
    </row>
    <row r="172" spans="1:28" x14ac:dyDescent="0.2">
      <c r="A172" s="128" t="s">
        <v>203</v>
      </c>
      <c r="B172" s="139">
        <f t="shared" si="15"/>
        <v>0</v>
      </c>
      <c r="C172" s="128"/>
      <c r="D172" s="123">
        <v>0</v>
      </c>
      <c r="E172" s="123">
        <v>0</v>
      </c>
      <c r="F172" s="123">
        <v>0</v>
      </c>
      <c r="G172" s="123">
        <v>0</v>
      </c>
      <c r="H172" s="156"/>
      <c r="I172" s="123">
        <f t="shared" si="16"/>
        <v>0</v>
      </c>
      <c r="J172" s="128"/>
      <c r="K172" s="123">
        <v>0</v>
      </c>
      <c r="L172" s="123">
        <v>0</v>
      </c>
      <c r="M172" s="123">
        <v>0</v>
      </c>
      <c r="N172" s="128"/>
      <c r="O172" s="159"/>
      <c r="P172" s="123">
        <f t="shared" si="17"/>
        <v>0</v>
      </c>
      <c r="Q172" s="128"/>
      <c r="R172" s="123">
        <f t="shared" si="18"/>
        <v>0</v>
      </c>
      <c r="S172" s="123">
        <f t="shared" si="19"/>
        <v>0</v>
      </c>
      <c r="T172" s="123">
        <f t="shared" si="20"/>
        <v>0</v>
      </c>
      <c r="U172" s="140">
        <f t="shared" si="21"/>
        <v>0</v>
      </c>
      <c r="V172" s="128"/>
      <c r="W172" s="128" t="s">
        <v>163</v>
      </c>
      <c r="X172" s="128">
        <v>0</v>
      </c>
      <c r="Y172" s="128" t="s">
        <v>354</v>
      </c>
      <c r="Z172" s="128" t="s">
        <v>354</v>
      </c>
      <c r="AA172" s="128" t="s">
        <v>354</v>
      </c>
      <c r="AB172" s="128" t="s">
        <v>354</v>
      </c>
    </row>
    <row r="173" spans="1:28" x14ac:dyDescent="0.2">
      <c r="A173" s="128" t="s">
        <v>204</v>
      </c>
      <c r="B173" s="139">
        <f t="shared" si="15"/>
        <v>0</v>
      </c>
      <c r="C173" s="128"/>
      <c r="D173" s="123">
        <v>0</v>
      </c>
      <c r="E173" s="123">
        <v>0</v>
      </c>
      <c r="F173" s="123">
        <v>0</v>
      </c>
      <c r="G173" s="123">
        <v>0</v>
      </c>
      <c r="H173" s="156"/>
      <c r="I173" s="123">
        <f t="shared" si="16"/>
        <v>7489.9494065681347</v>
      </c>
      <c r="J173" s="128"/>
      <c r="K173" s="123">
        <v>2203.6142514438993</v>
      </c>
      <c r="L173" s="123">
        <v>4667.8004516130895</v>
      </c>
      <c r="M173" s="123">
        <v>618.53470351114572</v>
      </c>
      <c r="N173" s="128"/>
      <c r="O173" s="159"/>
      <c r="P173" s="123">
        <f t="shared" si="17"/>
        <v>7489.9494065681347</v>
      </c>
      <c r="Q173" s="128"/>
      <c r="R173" s="123">
        <f t="shared" si="18"/>
        <v>2203.6142514438993</v>
      </c>
      <c r="S173" s="123">
        <f t="shared" si="19"/>
        <v>4667.8004516130895</v>
      </c>
      <c r="T173" s="123">
        <f t="shared" si="20"/>
        <v>618.53470351114572</v>
      </c>
      <c r="U173" s="140">
        <f t="shared" si="21"/>
        <v>0</v>
      </c>
      <c r="V173" s="128"/>
      <c r="W173" s="128" t="s">
        <v>163</v>
      </c>
      <c r="X173" s="128" t="s">
        <v>180</v>
      </c>
      <c r="Y173" s="128" t="s">
        <v>354</v>
      </c>
      <c r="Z173" s="128" t="s">
        <v>354</v>
      </c>
      <c r="AA173" s="128" t="s">
        <v>354</v>
      </c>
      <c r="AB173" s="128" t="s">
        <v>354</v>
      </c>
    </row>
    <row r="174" spans="1:28" x14ac:dyDescent="0.2">
      <c r="A174" s="128" t="s">
        <v>205</v>
      </c>
      <c r="B174" s="139">
        <f t="shared" si="15"/>
        <v>0</v>
      </c>
      <c r="C174" s="128"/>
      <c r="D174" s="123">
        <v>0</v>
      </c>
      <c r="E174" s="123">
        <v>0</v>
      </c>
      <c r="F174" s="123">
        <v>0</v>
      </c>
      <c r="G174" s="123">
        <v>0</v>
      </c>
      <c r="H174" s="156"/>
      <c r="I174" s="123">
        <f t="shared" si="16"/>
        <v>1720.1942561018163</v>
      </c>
      <c r="J174" s="128"/>
      <c r="K174" s="123">
        <v>1651.8842559484547</v>
      </c>
      <c r="L174" s="123">
        <v>78.204200726918984</v>
      </c>
      <c r="M174" s="123">
        <v>-9.8942005735572227</v>
      </c>
      <c r="N174" s="128"/>
      <c r="O174" s="159"/>
      <c r="P174" s="123">
        <f t="shared" si="17"/>
        <v>1720.1942561018163</v>
      </c>
      <c r="Q174" s="128"/>
      <c r="R174" s="123">
        <f t="shared" si="18"/>
        <v>1651.8842559484547</v>
      </c>
      <c r="S174" s="123">
        <f t="shared" si="19"/>
        <v>78.204200726918984</v>
      </c>
      <c r="T174" s="123">
        <f t="shared" si="20"/>
        <v>-9.8942005735572227</v>
      </c>
      <c r="U174" s="140">
        <f t="shared" si="21"/>
        <v>0</v>
      </c>
      <c r="V174" s="128"/>
      <c r="W174" s="128" t="s">
        <v>163</v>
      </c>
      <c r="X174" s="128">
        <v>0</v>
      </c>
      <c r="Y174" s="128" t="s">
        <v>11</v>
      </c>
      <c r="Z174" s="128" t="s">
        <v>354</v>
      </c>
      <c r="AA174" s="128" t="s">
        <v>13</v>
      </c>
      <c r="AB174" s="128" t="s">
        <v>354</v>
      </c>
    </row>
    <row r="175" spans="1:28" x14ac:dyDescent="0.2">
      <c r="A175" s="128" t="s">
        <v>206</v>
      </c>
      <c r="B175" s="139">
        <f t="shared" si="15"/>
        <v>0</v>
      </c>
      <c r="C175" s="128"/>
      <c r="D175" s="123">
        <v>0</v>
      </c>
      <c r="E175" s="123">
        <v>0</v>
      </c>
      <c r="F175" s="123">
        <v>0</v>
      </c>
      <c r="G175" s="123">
        <v>0</v>
      </c>
      <c r="H175" s="156"/>
      <c r="I175" s="123">
        <f t="shared" si="16"/>
        <v>655.30954161902991</v>
      </c>
      <c r="J175" s="128"/>
      <c r="K175" s="123">
        <v>631.20575166115282</v>
      </c>
      <c r="L175" s="123">
        <v>2.9467445717850227</v>
      </c>
      <c r="M175" s="123">
        <v>21.157045386091973</v>
      </c>
      <c r="N175" s="128"/>
      <c r="O175" s="159"/>
      <c r="P175" s="123">
        <f t="shared" si="17"/>
        <v>655.30954161902991</v>
      </c>
      <c r="Q175" s="128"/>
      <c r="R175" s="123">
        <f t="shared" si="18"/>
        <v>631.20575166115282</v>
      </c>
      <c r="S175" s="123">
        <f t="shared" si="19"/>
        <v>2.9467445717850227</v>
      </c>
      <c r="T175" s="123">
        <f t="shared" si="20"/>
        <v>21.157045386091973</v>
      </c>
      <c r="U175" s="140">
        <f t="shared" si="21"/>
        <v>0</v>
      </c>
      <c r="V175" s="128"/>
      <c r="W175" s="128" t="s">
        <v>163</v>
      </c>
      <c r="X175" s="128" t="s">
        <v>180</v>
      </c>
      <c r="Y175" s="128" t="s">
        <v>11</v>
      </c>
      <c r="Z175" s="128" t="s">
        <v>354</v>
      </c>
      <c r="AA175" s="128" t="s">
        <v>13</v>
      </c>
      <c r="AB175" s="128" t="s">
        <v>354</v>
      </c>
    </row>
    <row r="176" spans="1:28" x14ac:dyDescent="0.2">
      <c r="A176" s="128" t="s">
        <v>207</v>
      </c>
      <c r="B176" s="139">
        <f t="shared" si="15"/>
        <v>0</v>
      </c>
      <c r="C176" s="128"/>
      <c r="D176" s="123">
        <v>0</v>
      </c>
      <c r="E176" s="123">
        <v>0</v>
      </c>
      <c r="F176" s="123">
        <v>0</v>
      </c>
      <c r="G176" s="123">
        <v>0</v>
      </c>
      <c r="H176" s="156"/>
      <c r="I176" s="123">
        <f t="shared" si="16"/>
        <v>1970.532144159293</v>
      </c>
      <c r="J176" s="128"/>
      <c r="K176" s="123">
        <v>1793.0397800220842</v>
      </c>
      <c r="L176" s="123">
        <v>185.9643711977248</v>
      </c>
      <c r="M176" s="123">
        <v>-8.4720070605160895</v>
      </c>
      <c r="N176" s="128"/>
      <c r="O176" s="159"/>
      <c r="P176" s="123">
        <f t="shared" si="17"/>
        <v>1970.532144159293</v>
      </c>
      <c r="Q176" s="128"/>
      <c r="R176" s="123">
        <f t="shared" si="18"/>
        <v>1793.0397800220842</v>
      </c>
      <c r="S176" s="123">
        <f t="shared" si="19"/>
        <v>185.9643711977248</v>
      </c>
      <c r="T176" s="123">
        <f t="shared" si="20"/>
        <v>-8.4720070605160895</v>
      </c>
      <c r="U176" s="140">
        <f t="shared" si="21"/>
        <v>0</v>
      </c>
      <c r="V176" s="128"/>
      <c r="W176" s="128" t="s">
        <v>163</v>
      </c>
      <c r="X176" s="128">
        <v>0</v>
      </c>
      <c r="Y176" s="128" t="s">
        <v>11</v>
      </c>
      <c r="Z176" s="128" t="s">
        <v>354</v>
      </c>
      <c r="AA176" s="128" t="s">
        <v>13</v>
      </c>
      <c r="AB176" s="128" t="s">
        <v>354</v>
      </c>
    </row>
    <row r="177" spans="1:28" x14ac:dyDescent="0.2">
      <c r="A177" s="128" t="s">
        <v>338</v>
      </c>
      <c r="B177" s="139">
        <f t="shared" si="15"/>
        <v>0</v>
      </c>
      <c r="C177" s="128"/>
      <c r="D177" s="123">
        <v>0</v>
      </c>
      <c r="E177" s="123">
        <v>0</v>
      </c>
      <c r="F177" s="123">
        <v>0</v>
      </c>
      <c r="G177" s="123">
        <v>0</v>
      </c>
      <c r="H177" s="156"/>
      <c r="I177" s="123">
        <f t="shared" si="16"/>
        <v>678.31978999098931</v>
      </c>
      <c r="J177" s="128"/>
      <c r="K177" s="123">
        <v>701.54022065840809</v>
      </c>
      <c r="L177" s="123">
        <v>-21.541147651570583</v>
      </c>
      <c r="M177" s="123">
        <v>-1.6792830158482441</v>
      </c>
      <c r="N177" s="128"/>
      <c r="O177" s="159"/>
      <c r="P177" s="123">
        <f t="shared" si="17"/>
        <v>678.31978999098931</v>
      </c>
      <c r="Q177" s="128"/>
      <c r="R177" s="123">
        <f t="shared" si="18"/>
        <v>701.54022065840809</v>
      </c>
      <c r="S177" s="123">
        <f t="shared" si="19"/>
        <v>-21.541147651570583</v>
      </c>
      <c r="T177" s="123">
        <f t="shared" si="20"/>
        <v>-1.6792830158482441</v>
      </c>
      <c r="U177" s="140">
        <f t="shared" si="21"/>
        <v>0</v>
      </c>
      <c r="V177" s="128"/>
      <c r="W177" s="128" t="s">
        <v>163</v>
      </c>
      <c r="X177" s="128">
        <v>0</v>
      </c>
      <c r="Y177" s="128" t="s">
        <v>354</v>
      </c>
      <c r="Z177" s="128" t="s">
        <v>354</v>
      </c>
      <c r="AA177" s="128" t="s">
        <v>354</v>
      </c>
      <c r="AB177" s="128" t="s">
        <v>354</v>
      </c>
    </row>
    <row r="178" spans="1:28" x14ac:dyDescent="0.2">
      <c r="A178" s="128" t="s">
        <v>208</v>
      </c>
      <c r="B178" s="139">
        <f t="shared" si="15"/>
        <v>0</v>
      </c>
      <c r="C178" s="128"/>
      <c r="D178" s="123">
        <v>0</v>
      </c>
      <c r="E178" s="123">
        <v>0</v>
      </c>
      <c r="F178" s="123">
        <v>0</v>
      </c>
      <c r="G178" s="123">
        <v>0</v>
      </c>
      <c r="H178" s="156"/>
      <c r="I178" s="123">
        <f t="shared" si="16"/>
        <v>7288.0955495758662</v>
      </c>
      <c r="J178" s="128"/>
      <c r="K178" s="123">
        <v>6456.2254063607816</v>
      </c>
      <c r="L178" s="123">
        <v>684.45397896193867</v>
      </c>
      <c r="M178" s="123">
        <v>147.41616425314612</v>
      </c>
      <c r="N178" s="128"/>
      <c r="O178" s="159"/>
      <c r="P178" s="123">
        <f t="shared" si="17"/>
        <v>7288.0955495758662</v>
      </c>
      <c r="Q178" s="128"/>
      <c r="R178" s="123">
        <f t="shared" si="18"/>
        <v>6456.2254063607816</v>
      </c>
      <c r="S178" s="123">
        <f t="shared" si="19"/>
        <v>684.45397896193867</v>
      </c>
      <c r="T178" s="123">
        <f t="shared" si="20"/>
        <v>147.41616425314612</v>
      </c>
      <c r="U178" s="140">
        <f t="shared" si="21"/>
        <v>0</v>
      </c>
      <c r="V178" s="128"/>
      <c r="W178" s="128" t="s">
        <v>163</v>
      </c>
      <c r="X178" s="128">
        <v>0</v>
      </c>
      <c r="Y178" s="128" t="s">
        <v>11</v>
      </c>
      <c r="Z178" s="128" t="s">
        <v>12</v>
      </c>
      <c r="AA178" s="128" t="s">
        <v>354</v>
      </c>
      <c r="AB178" s="128" t="s">
        <v>354</v>
      </c>
    </row>
    <row r="179" spans="1:28" x14ac:dyDescent="0.2">
      <c r="A179" s="128" t="s">
        <v>209</v>
      </c>
      <c r="B179" s="139">
        <f t="shared" si="15"/>
        <v>0</v>
      </c>
      <c r="C179" s="128"/>
      <c r="D179" s="123">
        <v>0</v>
      </c>
      <c r="E179" s="123">
        <v>0</v>
      </c>
      <c r="F179" s="123">
        <v>0</v>
      </c>
      <c r="G179" s="123">
        <v>0</v>
      </c>
      <c r="H179" s="156"/>
      <c r="I179" s="123">
        <f t="shared" si="16"/>
        <v>710.34447858186888</v>
      </c>
      <c r="J179" s="128"/>
      <c r="K179" s="123">
        <v>694.42621878725299</v>
      </c>
      <c r="L179" s="123">
        <v>10.381473779097286</v>
      </c>
      <c r="M179" s="123">
        <v>5.5367860155185529</v>
      </c>
      <c r="N179" s="128"/>
      <c r="O179" s="159"/>
      <c r="P179" s="123">
        <f t="shared" si="17"/>
        <v>710.34447858186888</v>
      </c>
      <c r="Q179" s="128"/>
      <c r="R179" s="123">
        <f t="shared" si="18"/>
        <v>694.42621878725299</v>
      </c>
      <c r="S179" s="123">
        <f t="shared" si="19"/>
        <v>10.381473779097286</v>
      </c>
      <c r="T179" s="123">
        <f t="shared" si="20"/>
        <v>5.5367860155185529</v>
      </c>
      <c r="U179" s="140">
        <f t="shared" si="21"/>
        <v>0</v>
      </c>
      <c r="V179" s="128"/>
      <c r="W179" s="128" t="s">
        <v>163</v>
      </c>
      <c r="X179" s="128" t="s">
        <v>180</v>
      </c>
      <c r="Y179" s="128" t="s">
        <v>354</v>
      </c>
      <c r="Z179" s="128" t="s">
        <v>354</v>
      </c>
      <c r="AA179" s="128" t="s">
        <v>354</v>
      </c>
      <c r="AB179" s="128" t="s">
        <v>354</v>
      </c>
    </row>
    <row r="180" spans="1:28" x14ac:dyDescent="0.2">
      <c r="A180" s="128" t="s">
        <v>297</v>
      </c>
      <c r="B180" s="139">
        <f t="shared" si="15"/>
        <v>0</v>
      </c>
      <c r="C180" s="128"/>
      <c r="D180" s="123">
        <v>0</v>
      </c>
      <c r="E180" s="123">
        <v>0</v>
      </c>
      <c r="F180" s="123">
        <v>0</v>
      </c>
      <c r="G180" s="123">
        <v>0</v>
      </c>
      <c r="H180" s="156"/>
      <c r="I180" s="123">
        <f t="shared" si="16"/>
        <v>3587.4621174440626</v>
      </c>
      <c r="J180" s="128"/>
      <c r="K180" s="123">
        <v>1796.481466772201</v>
      </c>
      <c r="L180" s="123">
        <v>1830.4956874293518</v>
      </c>
      <c r="M180" s="123">
        <v>-39.515036757490208</v>
      </c>
      <c r="N180" s="128"/>
      <c r="O180" s="159"/>
      <c r="P180" s="123"/>
      <c r="Q180" s="128"/>
      <c r="R180" s="123">
        <f t="shared" si="18"/>
        <v>1796.481466772201</v>
      </c>
      <c r="S180" s="123">
        <f t="shared" si="19"/>
        <v>1830.4956874293518</v>
      </c>
      <c r="T180" s="123">
        <f t="shared" si="20"/>
        <v>-39.515036757490208</v>
      </c>
      <c r="U180" s="140">
        <f t="shared" si="21"/>
        <v>0</v>
      </c>
      <c r="V180" s="128"/>
      <c r="W180" s="128" t="s">
        <v>163</v>
      </c>
      <c r="X180" s="128" t="s">
        <v>180</v>
      </c>
      <c r="Y180" s="128" t="s">
        <v>11</v>
      </c>
      <c r="Z180" s="128" t="s">
        <v>354</v>
      </c>
      <c r="AA180" s="128" t="s">
        <v>354</v>
      </c>
      <c r="AB180" s="128" t="s">
        <v>354</v>
      </c>
    </row>
    <row r="181" spans="1:28" x14ac:dyDescent="0.2">
      <c r="A181" s="128" t="s">
        <v>211</v>
      </c>
      <c r="B181" s="139">
        <f t="shared" si="15"/>
        <v>0</v>
      </c>
      <c r="C181" s="128"/>
      <c r="D181" s="123">
        <v>0</v>
      </c>
      <c r="E181" s="123">
        <v>0</v>
      </c>
      <c r="F181" s="123">
        <v>0</v>
      </c>
      <c r="G181" s="123">
        <v>0</v>
      </c>
      <c r="H181" s="156"/>
      <c r="I181" s="123">
        <f t="shared" si="16"/>
        <v>2605.4216659572439</v>
      </c>
      <c r="J181" s="128"/>
      <c r="K181" s="123">
        <v>1851.539947654767</v>
      </c>
      <c r="L181" s="123">
        <v>783.82597781656636</v>
      </c>
      <c r="M181" s="123">
        <v>-29.944259514089346</v>
      </c>
      <c r="N181" s="128"/>
      <c r="O181" s="159"/>
      <c r="P181" s="123">
        <f t="shared" si="17"/>
        <v>2605.4216659572439</v>
      </c>
      <c r="Q181" s="128"/>
      <c r="R181" s="123">
        <f t="shared" si="18"/>
        <v>1851.539947654767</v>
      </c>
      <c r="S181" s="123">
        <f t="shared" si="19"/>
        <v>783.82597781656636</v>
      </c>
      <c r="T181" s="123">
        <f t="shared" si="20"/>
        <v>-29.944259514089346</v>
      </c>
      <c r="U181" s="140">
        <f t="shared" si="21"/>
        <v>0</v>
      </c>
      <c r="V181" s="128"/>
      <c r="W181" s="128" t="s">
        <v>163</v>
      </c>
      <c r="X181" s="128">
        <v>0</v>
      </c>
      <c r="Y181" s="128" t="s">
        <v>11</v>
      </c>
      <c r="Z181" s="128" t="s">
        <v>354</v>
      </c>
      <c r="AA181" s="128" t="s">
        <v>354</v>
      </c>
      <c r="AB181" s="128" t="s">
        <v>354</v>
      </c>
    </row>
    <row r="182" spans="1:28" x14ac:dyDescent="0.2">
      <c r="A182" s="128" t="s">
        <v>349</v>
      </c>
      <c r="B182" s="139">
        <f t="shared" si="15"/>
        <v>0</v>
      </c>
      <c r="C182" s="128"/>
      <c r="D182" s="123">
        <v>0</v>
      </c>
      <c r="E182" s="123">
        <v>0</v>
      </c>
      <c r="F182" s="123">
        <v>0</v>
      </c>
      <c r="G182" s="123">
        <v>0</v>
      </c>
      <c r="H182" s="156"/>
      <c r="I182" s="123">
        <f t="shared" si="16"/>
        <v>972.16858464564768</v>
      </c>
      <c r="J182" s="128"/>
      <c r="K182" s="123">
        <v>1076.975688840578</v>
      </c>
      <c r="L182" s="123">
        <v>-90.179459397344118</v>
      </c>
      <c r="M182" s="123">
        <v>-14.62764479758618</v>
      </c>
      <c r="N182" s="128"/>
      <c r="O182" s="159"/>
      <c r="P182" s="123">
        <f t="shared" si="17"/>
        <v>972.16858464564768</v>
      </c>
      <c r="Q182" s="128"/>
      <c r="R182" s="123">
        <f t="shared" si="18"/>
        <v>1076.975688840578</v>
      </c>
      <c r="S182" s="123">
        <f t="shared" si="19"/>
        <v>-90.179459397344118</v>
      </c>
      <c r="T182" s="123">
        <f t="shared" si="20"/>
        <v>-14.62764479758618</v>
      </c>
      <c r="U182" s="140">
        <f t="shared" si="21"/>
        <v>0</v>
      </c>
      <c r="V182" s="128"/>
      <c r="W182" s="128" t="s">
        <v>213</v>
      </c>
      <c r="X182" s="128">
        <v>0</v>
      </c>
      <c r="Y182" s="128" t="s">
        <v>11</v>
      </c>
      <c r="Z182" s="128" t="s">
        <v>354</v>
      </c>
      <c r="AA182" s="128" t="s">
        <v>354</v>
      </c>
      <c r="AB182" s="128" t="s">
        <v>354</v>
      </c>
    </row>
    <row r="183" spans="1:28" x14ac:dyDescent="0.2">
      <c r="A183" s="128" t="s">
        <v>212</v>
      </c>
      <c r="B183" s="139">
        <f t="shared" si="15"/>
        <v>0</v>
      </c>
      <c r="C183" s="128"/>
      <c r="D183" s="123">
        <v>0</v>
      </c>
      <c r="E183" s="123">
        <v>0</v>
      </c>
      <c r="F183" s="123">
        <v>0</v>
      </c>
      <c r="G183" s="123">
        <v>0</v>
      </c>
      <c r="H183" s="156"/>
      <c r="I183" s="123">
        <f t="shared" si="16"/>
        <v>0</v>
      </c>
      <c r="J183" s="128"/>
      <c r="K183" s="123">
        <v>0</v>
      </c>
      <c r="L183" s="123">
        <v>0</v>
      </c>
      <c r="M183" s="123">
        <v>0</v>
      </c>
      <c r="N183" s="128"/>
      <c r="O183" s="159"/>
      <c r="P183" s="123">
        <f t="shared" si="17"/>
        <v>0</v>
      </c>
      <c r="Q183" s="128"/>
      <c r="R183" s="123">
        <f t="shared" si="18"/>
        <v>0</v>
      </c>
      <c r="S183" s="123">
        <f t="shared" si="19"/>
        <v>0</v>
      </c>
      <c r="T183" s="123">
        <f t="shared" si="20"/>
        <v>0</v>
      </c>
      <c r="U183" s="140">
        <f t="shared" si="21"/>
        <v>0</v>
      </c>
      <c r="V183" s="128"/>
      <c r="W183" s="128" t="s">
        <v>213</v>
      </c>
      <c r="X183" s="128" t="s">
        <v>180</v>
      </c>
      <c r="Y183" s="128" t="s">
        <v>11</v>
      </c>
      <c r="Z183" s="128" t="s">
        <v>354</v>
      </c>
      <c r="AA183" s="128" t="s">
        <v>354</v>
      </c>
      <c r="AB183" s="128" t="s">
        <v>354</v>
      </c>
    </row>
    <row r="184" spans="1:28" x14ac:dyDescent="0.2">
      <c r="A184" s="128" t="s">
        <v>214</v>
      </c>
      <c r="B184" s="139">
        <f t="shared" si="15"/>
        <v>0</v>
      </c>
      <c r="C184" s="128"/>
      <c r="D184" s="123">
        <v>0</v>
      </c>
      <c r="E184" s="123">
        <v>0</v>
      </c>
      <c r="F184" s="123">
        <v>0</v>
      </c>
      <c r="G184" s="123">
        <v>0</v>
      </c>
      <c r="H184" s="156"/>
      <c r="I184" s="123">
        <f t="shared" si="16"/>
        <v>0</v>
      </c>
      <c r="J184" s="128"/>
      <c r="K184" s="123">
        <v>0</v>
      </c>
      <c r="L184" s="123">
        <v>0</v>
      </c>
      <c r="M184" s="123">
        <v>0</v>
      </c>
      <c r="N184" s="128"/>
      <c r="O184" s="159"/>
      <c r="P184" s="123">
        <f t="shared" si="17"/>
        <v>0</v>
      </c>
      <c r="Q184" s="128"/>
      <c r="R184" s="123">
        <f t="shared" si="18"/>
        <v>0</v>
      </c>
      <c r="S184" s="123">
        <f t="shared" si="19"/>
        <v>0</v>
      </c>
      <c r="T184" s="123">
        <f t="shared" si="20"/>
        <v>0</v>
      </c>
      <c r="U184" s="140">
        <f t="shared" si="21"/>
        <v>0</v>
      </c>
      <c r="V184" s="128"/>
      <c r="W184" s="128" t="s">
        <v>213</v>
      </c>
      <c r="X184" s="128">
        <v>0</v>
      </c>
      <c r="Y184" s="128" t="s">
        <v>354</v>
      </c>
      <c r="Z184" s="128" t="s">
        <v>354</v>
      </c>
      <c r="AA184" s="128" t="s">
        <v>354</v>
      </c>
      <c r="AB184" s="128" t="s">
        <v>354</v>
      </c>
    </row>
    <row r="185" spans="1:28" x14ac:dyDescent="0.2">
      <c r="A185" s="128" t="s">
        <v>215</v>
      </c>
      <c r="B185" s="139">
        <f t="shared" si="15"/>
        <v>0</v>
      </c>
      <c r="C185" s="128"/>
      <c r="D185" s="123">
        <v>0</v>
      </c>
      <c r="E185" s="123">
        <v>0</v>
      </c>
      <c r="F185" s="123">
        <v>0</v>
      </c>
      <c r="G185" s="123">
        <v>0</v>
      </c>
      <c r="H185" s="156"/>
      <c r="I185" s="123">
        <f t="shared" si="16"/>
        <v>0</v>
      </c>
      <c r="J185" s="128"/>
      <c r="K185" s="123">
        <v>0</v>
      </c>
      <c r="L185" s="123">
        <v>0</v>
      </c>
      <c r="M185" s="123">
        <v>0</v>
      </c>
      <c r="N185" s="128"/>
      <c r="O185" s="159"/>
      <c r="P185" s="123">
        <f t="shared" si="17"/>
        <v>0</v>
      </c>
      <c r="Q185" s="128"/>
      <c r="R185" s="123">
        <f t="shared" si="18"/>
        <v>0</v>
      </c>
      <c r="S185" s="123">
        <f t="shared" si="19"/>
        <v>0</v>
      </c>
      <c r="T185" s="123">
        <f t="shared" si="20"/>
        <v>0</v>
      </c>
      <c r="U185" s="140">
        <f t="shared" si="21"/>
        <v>0</v>
      </c>
      <c r="V185" s="128"/>
      <c r="W185" s="128" t="s">
        <v>213</v>
      </c>
      <c r="X185" s="128" t="s">
        <v>180</v>
      </c>
      <c r="Y185" s="128" t="s">
        <v>11</v>
      </c>
      <c r="Z185" s="128" t="s">
        <v>354</v>
      </c>
      <c r="AA185" s="128" t="s">
        <v>354</v>
      </c>
      <c r="AB185" s="128" t="s">
        <v>354</v>
      </c>
    </row>
    <row r="186" spans="1:28" x14ac:dyDescent="0.2">
      <c r="A186" s="128" t="s">
        <v>216</v>
      </c>
      <c r="B186" s="139">
        <f t="shared" si="15"/>
        <v>0</v>
      </c>
      <c r="C186" s="128"/>
      <c r="D186" s="123">
        <v>0</v>
      </c>
      <c r="E186" s="123">
        <v>0</v>
      </c>
      <c r="F186" s="123">
        <v>0</v>
      </c>
      <c r="G186" s="123">
        <v>0</v>
      </c>
      <c r="H186" s="156"/>
      <c r="I186" s="123">
        <f t="shared" si="16"/>
        <v>932.34653115430581</v>
      </c>
      <c r="J186" s="128"/>
      <c r="K186" s="123">
        <v>521.65333286969053</v>
      </c>
      <c r="L186" s="123">
        <v>372.15234596851633</v>
      </c>
      <c r="M186" s="123">
        <v>38.540852316098992</v>
      </c>
      <c r="N186" s="128"/>
      <c r="O186" s="159"/>
      <c r="P186" s="123">
        <f t="shared" si="17"/>
        <v>932.34653115430581</v>
      </c>
      <c r="Q186" s="128"/>
      <c r="R186" s="123">
        <f t="shared" si="18"/>
        <v>521.65333286969053</v>
      </c>
      <c r="S186" s="123">
        <f t="shared" si="19"/>
        <v>372.15234596851633</v>
      </c>
      <c r="T186" s="123">
        <f t="shared" si="20"/>
        <v>38.540852316098992</v>
      </c>
      <c r="U186" s="140">
        <f t="shared" si="21"/>
        <v>0</v>
      </c>
      <c r="V186" s="128"/>
      <c r="W186" s="128" t="s">
        <v>213</v>
      </c>
      <c r="X186" s="128">
        <v>0</v>
      </c>
      <c r="Y186" s="128" t="s">
        <v>354</v>
      </c>
      <c r="Z186" s="128" t="s">
        <v>354</v>
      </c>
      <c r="AA186" s="128" t="s">
        <v>13</v>
      </c>
      <c r="AB186" s="128" t="s">
        <v>354</v>
      </c>
    </row>
    <row r="187" spans="1:28" x14ac:dyDescent="0.2">
      <c r="A187" s="128" t="s">
        <v>217</v>
      </c>
      <c r="B187" s="139">
        <f t="shared" si="15"/>
        <v>0</v>
      </c>
      <c r="C187" s="128"/>
      <c r="D187" s="123">
        <v>0</v>
      </c>
      <c r="E187" s="123">
        <v>0</v>
      </c>
      <c r="F187" s="123">
        <v>0</v>
      </c>
      <c r="G187" s="123">
        <v>0</v>
      </c>
      <c r="H187" s="156"/>
      <c r="I187" s="123">
        <f t="shared" si="16"/>
        <v>895.98882124079125</v>
      </c>
      <c r="J187" s="128"/>
      <c r="K187" s="123">
        <v>769.88870276911041</v>
      </c>
      <c r="L187" s="123">
        <v>100.03079151897765</v>
      </c>
      <c r="M187" s="123">
        <v>26.069326952703122</v>
      </c>
      <c r="N187" s="128"/>
      <c r="O187" s="159"/>
      <c r="P187" s="123">
        <f t="shared" si="17"/>
        <v>895.98882124079125</v>
      </c>
      <c r="Q187" s="128"/>
      <c r="R187" s="123">
        <f t="shared" si="18"/>
        <v>769.88870276911041</v>
      </c>
      <c r="S187" s="123">
        <f t="shared" si="19"/>
        <v>100.03079151897765</v>
      </c>
      <c r="T187" s="123">
        <f t="shared" si="20"/>
        <v>26.069326952703122</v>
      </c>
      <c r="U187" s="140">
        <f t="shared" si="21"/>
        <v>0</v>
      </c>
      <c r="V187" s="128"/>
      <c r="W187" s="128" t="s">
        <v>213</v>
      </c>
      <c r="X187" s="128">
        <v>0</v>
      </c>
      <c r="Y187" s="128" t="s">
        <v>354</v>
      </c>
      <c r="Z187" s="128" t="s">
        <v>354</v>
      </c>
      <c r="AA187" s="128" t="s">
        <v>13</v>
      </c>
      <c r="AB187" s="128" t="s">
        <v>354</v>
      </c>
    </row>
    <row r="188" spans="1:28" x14ac:dyDescent="0.2">
      <c r="A188" s="128" t="s">
        <v>218</v>
      </c>
      <c r="B188" s="139">
        <f t="shared" si="15"/>
        <v>0</v>
      </c>
      <c r="C188" s="128"/>
      <c r="D188" s="123">
        <v>0</v>
      </c>
      <c r="E188" s="123">
        <v>0</v>
      </c>
      <c r="F188" s="123">
        <v>0</v>
      </c>
      <c r="G188" s="123">
        <v>0</v>
      </c>
      <c r="H188" s="156"/>
      <c r="I188" s="123">
        <f t="shared" si="16"/>
        <v>604.37066361622351</v>
      </c>
      <c r="J188" s="128"/>
      <c r="K188" s="123">
        <v>515.07601385716464</v>
      </c>
      <c r="L188" s="123">
        <v>84.632427637413826</v>
      </c>
      <c r="M188" s="123">
        <v>4.6622221216451054</v>
      </c>
      <c r="N188" s="128"/>
      <c r="O188" s="159"/>
      <c r="P188" s="123">
        <f t="shared" si="17"/>
        <v>604.37066361622351</v>
      </c>
      <c r="Q188" s="128"/>
      <c r="R188" s="123">
        <f t="shared" si="18"/>
        <v>515.07601385716464</v>
      </c>
      <c r="S188" s="123">
        <f t="shared" si="19"/>
        <v>84.632427637413826</v>
      </c>
      <c r="T188" s="123">
        <f t="shared" si="20"/>
        <v>4.6622221216451054</v>
      </c>
      <c r="U188" s="140">
        <f t="shared" si="21"/>
        <v>0</v>
      </c>
      <c r="V188" s="128"/>
      <c r="W188" s="128" t="s">
        <v>213</v>
      </c>
      <c r="X188" s="128">
        <v>0</v>
      </c>
      <c r="Y188" s="128" t="s">
        <v>11</v>
      </c>
      <c r="Z188" s="128" t="s">
        <v>354</v>
      </c>
      <c r="AA188" s="128" t="s">
        <v>354</v>
      </c>
      <c r="AB188" s="128" t="s">
        <v>354</v>
      </c>
    </row>
    <row r="189" spans="1:28" x14ac:dyDescent="0.2">
      <c r="A189" s="128" t="s">
        <v>219</v>
      </c>
      <c r="B189" s="139">
        <f t="shared" si="15"/>
        <v>0</v>
      </c>
      <c r="C189" s="128"/>
      <c r="D189" s="123">
        <v>0</v>
      </c>
      <c r="E189" s="123">
        <v>0</v>
      </c>
      <c r="F189" s="123">
        <v>0</v>
      </c>
      <c r="G189" s="123">
        <v>0</v>
      </c>
      <c r="H189" s="156"/>
      <c r="I189" s="123">
        <f t="shared" si="16"/>
        <v>1866.8076487008968</v>
      </c>
      <c r="J189" s="128"/>
      <c r="K189" s="123">
        <v>1646.830287426739</v>
      </c>
      <c r="L189" s="123">
        <v>207.44080640189935</v>
      </c>
      <c r="M189" s="123">
        <v>12.536554872258318</v>
      </c>
      <c r="N189" s="128"/>
      <c r="O189" s="159"/>
      <c r="P189" s="123">
        <f t="shared" si="17"/>
        <v>1866.8076487008968</v>
      </c>
      <c r="Q189" s="128"/>
      <c r="R189" s="123">
        <f t="shared" si="18"/>
        <v>1646.830287426739</v>
      </c>
      <c r="S189" s="123">
        <f t="shared" si="19"/>
        <v>207.44080640189935</v>
      </c>
      <c r="T189" s="123">
        <f t="shared" si="20"/>
        <v>12.536554872258318</v>
      </c>
      <c r="U189" s="140">
        <f t="shared" si="21"/>
        <v>0</v>
      </c>
      <c r="V189" s="128"/>
      <c r="W189" s="128" t="s">
        <v>213</v>
      </c>
      <c r="X189" s="128">
        <v>0</v>
      </c>
      <c r="Y189" s="128" t="s">
        <v>354</v>
      </c>
      <c r="Z189" s="128" t="s">
        <v>354</v>
      </c>
      <c r="AA189" s="128" t="s">
        <v>354</v>
      </c>
      <c r="AB189" s="128" t="s">
        <v>354</v>
      </c>
    </row>
    <row r="190" spans="1:28" x14ac:dyDescent="0.2">
      <c r="A190" s="128" t="s">
        <v>220</v>
      </c>
      <c r="B190" s="139">
        <f t="shared" si="15"/>
        <v>0</v>
      </c>
      <c r="C190" s="128"/>
      <c r="D190" s="123">
        <v>0</v>
      </c>
      <c r="E190" s="123">
        <v>0</v>
      </c>
      <c r="F190" s="123">
        <v>0</v>
      </c>
      <c r="G190" s="123">
        <v>0</v>
      </c>
      <c r="H190" s="156"/>
      <c r="I190" s="123">
        <f t="shared" si="16"/>
        <v>6379.0791030804648</v>
      </c>
      <c r="J190" s="128"/>
      <c r="K190" s="123">
        <v>4512.653020976577</v>
      </c>
      <c r="L190" s="123">
        <v>1542.2914632670349</v>
      </c>
      <c r="M190" s="123">
        <v>324.13461883685386</v>
      </c>
      <c r="N190" s="128"/>
      <c r="O190" s="159"/>
      <c r="P190" s="123">
        <f t="shared" si="17"/>
        <v>6379.0791030804648</v>
      </c>
      <c r="Q190" s="128"/>
      <c r="R190" s="123">
        <f t="shared" si="18"/>
        <v>4512.653020976577</v>
      </c>
      <c r="S190" s="123">
        <f t="shared" si="19"/>
        <v>1542.2914632670349</v>
      </c>
      <c r="T190" s="123">
        <f t="shared" si="20"/>
        <v>324.13461883685386</v>
      </c>
      <c r="U190" s="140">
        <f t="shared" si="21"/>
        <v>0</v>
      </c>
      <c r="V190" s="128"/>
      <c r="W190" s="128" t="s">
        <v>213</v>
      </c>
      <c r="X190" s="128">
        <v>0</v>
      </c>
      <c r="Y190" s="128" t="s">
        <v>11</v>
      </c>
      <c r="Z190" s="128" t="s">
        <v>354</v>
      </c>
      <c r="AA190" s="128" t="s">
        <v>354</v>
      </c>
      <c r="AB190" s="128" t="s">
        <v>354</v>
      </c>
    </row>
    <row r="191" spans="1:28" x14ac:dyDescent="0.2">
      <c r="A191" s="128" t="s">
        <v>221</v>
      </c>
      <c r="B191" s="139">
        <f t="shared" si="15"/>
        <v>0</v>
      </c>
      <c r="C191" s="128"/>
      <c r="D191" s="123">
        <v>0</v>
      </c>
      <c r="E191" s="123">
        <v>0</v>
      </c>
      <c r="F191" s="123">
        <v>0</v>
      </c>
      <c r="G191" s="123">
        <v>0</v>
      </c>
      <c r="H191" s="156"/>
      <c r="I191" s="123">
        <f t="shared" si="16"/>
        <v>4245.4433555275727</v>
      </c>
      <c r="J191" s="128"/>
      <c r="K191" s="123">
        <v>3774.6763053287477</v>
      </c>
      <c r="L191" s="123">
        <v>356.48464412328991</v>
      </c>
      <c r="M191" s="123">
        <v>114.28240607553458</v>
      </c>
      <c r="N191" s="128"/>
      <c r="O191" s="159"/>
      <c r="P191" s="123">
        <f t="shared" si="17"/>
        <v>4245.4433555275727</v>
      </c>
      <c r="Q191" s="128"/>
      <c r="R191" s="123">
        <f t="shared" si="18"/>
        <v>3774.6763053287477</v>
      </c>
      <c r="S191" s="123">
        <f t="shared" si="19"/>
        <v>356.48464412328991</v>
      </c>
      <c r="T191" s="123">
        <f t="shared" si="20"/>
        <v>114.28240607553458</v>
      </c>
      <c r="U191" s="140">
        <f t="shared" si="21"/>
        <v>0</v>
      </c>
      <c r="V191" s="128"/>
      <c r="W191" s="128" t="s">
        <v>213</v>
      </c>
      <c r="X191" s="128" t="s">
        <v>180</v>
      </c>
      <c r="Y191" s="128" t="s">
        <v>11</v>
      </c>
      <c r="Z191" s="128" t="s">
        <v>354</v>
      </c>
      <c r="AA191" s="128" t="s">
        <v>354</v>
      </c>
      <c r="AB191" s="128" t="s">
        <v>354</v>
      </c>
    </row>
    <row r="192" spans="1:28" x14ac:dyDescent="0.2">
      <c r="A192" s="128" t="s">
        <v>222</v>
      </c>
      <c r="B192" s="139">
        <f t="shared" si="15"/>
        <v>0</v>
      </c>
      <c r="C192" s="128"/>
      <c r="D192" s="123">
        <v>0</v>
      </c>
      <c r="E192" s="123">
        <v>0</v>
      </c>
      <c r="F192" s="123">
        <v>0</v>
      </c>
      <c r="G192" s="123">
        <v>0</v>
      </c>
      <c r="H192" s="156"/>
      <c r="I192" s="123">
        <f t="shared" si="16"/>
        <v>1709.6871106322114</v>
      </c>
      <c r="J192" s="128"/>
      <c r="K192" s="123">
        <v>1577.7609890916037</v>
      </c>
      <c r="L192" s="123">
        <v>134.21261332129009</v>
      </c>
      <c r="M192" s="123">
        <v>-2.2864917806824137</v>
      </c>
      <c r="N192" s="128"/>
      <c r="O192" s="159"/>
      <c r="P192" s="123">
        <f t="shared" si="17"/>
        <v>1709.6871106322114</v>
      </c>
      <c r="Q192" s="128"/>
      <c r="R192" s="123">
        <f t="shared" si="18"/>
        <v>1577.7609890916037</v>
      </c>
      <c r="S192" s="123">
        <f t="shared" si="19"/>
        <v>134.21261332129009</v>
      </c>
      <c r="T192" s="123">
        <f t="shared" si="20"/>
        <v>-2.2864917806824137</v>
      </c>
      <c r="U192" s="140">
        <f t="shared" si="21"/>
        <v>0</v>
      </c>
      <c r="V192" s="128"/>
      <c r="W192" s="128" t="s">
        <v>213</v>
      </c>
      <c r="X192" s="128" t="s">
        <v>180</v>
      </c>
      <c r="Y192" s="128" t="s">
        <v>11</v>
      </c>
      <c r="Z192" s="128" t="s">
        <v>12</v>
      </c>
      <c r="AA192" s="128" t="s">
        <v>354</v>
      </c>
      <c r="AB192" s="128" t="s">
        <v>354</v>
      </c>
    </row>
    <row r="193" spans="1:28" x14ac:dyDescent="0.2">
      <c r="A193" s="128" t="s">
        <v>223</v>
      </c>
      <c r="B193" s="139">
        <f t="shared" si="15"/>
        <v>0</v>
      </c>
      <c r="C193" s="128"/>
      <c r="D193" s="123">
        <v>0</v>
      </c>
      <c r="E193" s="123">
        <v>0</v>
      </c>
      <c r="F193" s="123">
        <v>0</v>
      </c>
      <c r="G193" s="123">
        <v>0</v>
      </c>
      <c r="H193" s="156"/>
      <c r="I193" s="123">
        <f t="shared" si="16"/>
        <v>128.19955601249049</v>
      </c>
      <c r="J193" s="128"/>
      <c r="K193" s="123">
        <v>142.80526936681977</v>
      </c>
      <c r="L193" s="123">
        <v>-14.024529118534087</v>
      </c>
      <c r="M193" s="123">
        <v>-0.58118423579519651</v>
      </c>
      <c r="N193" s="128"/>
      <c r="O193" s="159"/>
      <c r="P193" s="123">
        <f t="shared" si="17"/>
        <v>128.19955601249049</v>
      </c>
      <c r="Q193" s="128"/>
      <c r="R193" s="123">
        <f t="shared" si="18"/>
        <v>142.80526936681977</v>
      </c>
      <c r="S193" s="123">
        <f t="shared" si="19"/>
        <v>-14.024529118534087</v>
      </c>
      <c r="T193" s="123">
        <f t="shared" si="20"/>
        <v>-0.58118423579519651</v>
      </c>
      <c r="U193" s="140">
        <f t="shared" si="21"/>
        <v>0</v>
      </c>
      <c r="V193" s="128"/>
      <c r="W193" s="128" t="s">
        <v>213</v>
      </c>
      <c r="X193" s="128" t="s">
        <v>180</v>
      </c>
      <c r="Y193" s="128" t="s">
        <v>11</v>
      </c>
      <c r="Z193" s="128" t="s">
        <v>354</v>
      </c>
      <c r="AA193" s="128" t="s">
        <v>13</v>
      </c>
      <c r="AB193" s="128" t="s">
        <v>354</v>
      </c>
    </row>
    <row r="194" spans="1:28" x14ac:dyDescent="0.2">
      <c r="A194" s="128" t="s">
        <v>224</v>
      </c>
      <c r="B194" s="139">
        <f t="shared" si="15"/>
        <v>0</v>
      </c>
      <c r="C194" s="128"/>
      <c r="D194" s="123">
        <v>0</v>
      </c>
      <c r="E194" s="123">
        <v>0</v>
      </c>
      <c r="F194" s="123">
        <v>0</v>
      </c>
      <c r="G194" s="123">
        <v>0</v>
      </c>
      <c r="H194" s="156"/>
      <c r="I194" s="123">
        <f t="shared" si="16"/>
        <v>1133.4912695170551</v>
      </c>
      <c r="J194" s="128"/>
      <c r="K194" s="123">
        <v>1165.6414912523717</v>
      </c>
      <c r="L194" s="123">
        <v>-42.665806665357536</v>
      </c>
      <c r="M194" s="123">
        <v>10.515584930040973</v>
      </c>
      <c r="N194" s="128"/>
      <c r="O194" s="159"/>
      <c r="P194" s="123">
        <f t="shared" si="17"/>
        <v>1133.4912695170551</v>
      </c>
      <c r="Q194" s="128"/>
      <c r="R194" s="123">
        <f t="shared" si="18"/>
        <v>1165.6414912523717</v>
      </c>
      <c r="S194" s="123">
        <f t="shared" si="19"/>
        <v>-42.665806665357536</v>
      </c>
      <c r="T194" s="123">
        <f t="shared" si="20"/>
        <v>10.515584930040973</v>
      </c>
      <c r="U194" s="140">
        <f t="shared" si="21"/>
        <v>0</v>
      </c>
      <c r="V194" s="128"/>
      <c r="W194" s="128" t="s">
        <v>213</v>
      </c>
      <c r="X194" s="128" t="s">
        <v>180</v>
      </c>
      <c r="Y194" s="128" t="s">
        <v>11</v>
      </c>
      <c r="Z194" s="128" t="s">
        <v>12</v>
      </c>
      <c r="AA194" s="128" t="s">
        <v>354</v>
      </c>
      <c r="AB194" s="128" t="s">
        <v>354</v>
      </c>
    </row>
    <row r="195" spans="1:28" x14ac:dyDescent="0.2">
      <c r="A195" s="128" t="s">
        <v>225</v>
      </c>
      <c r="B195" s="139">
        <f t="shared" si="15"/>
        <v>0</v>
      </c>
      <c r="C195" s="128"/>
      <c r="D195" s="123">
        <v>0</v>
      </c>
      <c r="E195" s="123">
        <v>0</v>
      </c>
      <c r="F195" s="123">
        <v>0</v>
      </c>
      <c r="G195" s="123">
        <v>0</v>
      </c>
      <c r="H195" s="156"/>
      <c r="I195" s="123">
        <f t="shared" si="16"/>
        <v>3477.5572300505037</v>
      </c>
      <c r="J195" s="128"/>
      <c r="K195" s="123">
        <v>3284.1604407976979</v>
      </c>
      <c r="L195" s="123">
        <v>174.50600634868161</v>
      </c>
      <c r="M195" s="123">
        <v>18.890782904123888</v>
      </c>
      <c r="N195" s="128"/>
      <c r="O195" s="159"/>
      <c r="P195" s="123">
        <f t="shared" si="17"/>
        <v>3477.5572300505037</v>
      </c>
      <c r="Q195" s="128"/>
      <c r="R195" s="123">
        <f t="shared" si="18"/>
        <v>3284.1604407976979</v>
      </c>
      <c r="S195" s="123">
        <f t="shared" si="19"/>
        <v>174.50600634868161</v>
      </c>
      <c r="T195" s="123">
        <f t="shared" si="20"/>
        <v>18.890782904123888</v>
      </c>
      <c r="U195" s="140">
        <f t="shared" si="21"/>
        <v>0</v>
      </c>
      <c r="V195" s="128"/>
      <c r="W195" s="128" t="s">
        <v>213</v>
      </c>
      <c r="X195" s="128">
        <v>0</v>
      </c>
      <c r="Y195" s="128" t="s">
        <v>354</v>
      </c>
      <c r="Z195" s="128" t="s">
        <v>354</v>
      </c>
      <c r="AA195" s="128" t="s">
        <v>13</v>
      </c>
      <c r="AB195" s="128" t="s">
        <v>354</v>
      </c>
    </row>
    <row r="196" spans="1:28" x14ac:dyDescent="0.2">
      <c r="A196" s="128" t="s">
        <v>226</v>
      </c>
      <c r="B196" s="139">
        <f t="shared" si="15"/>
        <v>0</v>
      </c>
      <c r="C196" s="128"/>
      <c r="D196" s="123">
        <v>0</v>
      </c>
      <c r="E196" s="123">
        <v>0</v>
      </c>
      <c r="F196" s="123">
        <v>0</v>
      </c>
      <c r="G196" s="123">
        <v>0</v>
      </c>
      <c r="H196" s="156"/>
      <c r="I196" s="123">
        <f t="shared" si="16"/>
        <v>1594.493891605558</v>
      </c>
      <c r="J196" s="128"/>
      <c r="K196" s="123">
        <v>1585.1462529738208</v>
      </c>
      <c r="L196" s="123">
        <v>8.6580587326744904</v>
      </c>
      <c r="M196" s="123">
        <v>0.68957989906257</v>
      </c>
      <c r="N196" s="128"/>
      <c r="O196" s="159"/>
      <c r="P196" s="123">
        <f t="shared" si="17"/>
        <v>1594.493891605558</v>
      </c>
      <c r="Q196" s="128"/>
      <c r="R196" s="123">
        <f t="shared" si="18"/>
        <v>1585.1462529738208</v>
      </c>
      <c r="S196" s="123">
        <f t="shared" si="19"/>
        <v>8.6580587326744904</v>
      </c>
      <c r="T196" s="123">
        <f t="shared" si="20"/>
        <v>0.68957989906257</v>
      </c>
      <c r="U196" s="140">
        <f t="shared" si="21"/>
        <v>0</v>
      </c>
      <c r="V196" s="128"/>
      <c r="W196" s="128" t="s">
        <v>213</v>
      </c>
      <c r="X196" s="128" t="s">
        <v>180</v>
      </c>
      <c r="Y196" s="128" t="s">
        <v>11</v>
      </c>
      <c r="Z196" s="128" t="s">
        <v>354</v>
      </c>
      <c r="AA196" s="128" t="s">
        <v>13</v>
      </c>
      <c r="AB196" s="128" t="s">
        <v>354</v>
      </c>
    </row>
    <row r="197" spans="1:28" x14ac:dyDescent="0.2">
      <c r="A197" s="128" t="s">
        <v>227</v>
      </c>
      <c r="B197" s="139">
        <f t="shared" si="15"/>
        <v>0</v>
      </c>
      <c r="C197" s="128"/>
      <c r="D197" s="123">
        <v>0</v>
      </c>
      <c r="E197" s="123">
        <v>0</v>
      </c>
      <c r="F197" s="123">
        <v>0</v>
      </c>
      <c r="G197" s="123">
        <v>0</v>
      </c>
      <c r="H197" s="156"/>
      <c r="I197" s="123">
        <f t="shared" si="16"/>
        <v>2878.7756874668262</v>
      </c>
      <c r="J197" s="128"/>
      <c r="K197" s="123">
        <v>2344.2609392319732</v>
      </c>
      <c r="L197" s="123">
        <v>529.2321717286784</v>
      </c>
      <c r="M197" s="123">
        <v>5.2825765061748848</v>
      </c>
      <c r="N197" s="128"/>
      <c r="O197" s="159"/>
      <c r="P197" s="123">
        <f t="shared" si="17"/>
        <v>2878.7756874668262</v>
      </c>
      <c r="Q197" s="128"/>
      <c r="R197" s="123">
        <f t="shared" si="18"/>
        <v>2344.2609392319732</v>
      </c>
      <c r="S197" s="123">
        <f t="shared" si="19"/>
        <v>529.2321717286784</v>
      </c>
      <c r="T197" s="123">
        <f t="shared" si="20"/>
        <v>5.2825765061748848</v>
      </c>
      <c r="U197" s="140">
        <f t="shared" si="21"/>
        <v>0</v>
      </c>
      <c r="V197" s="128"/>
      <c r="W197" s="128" t="s">
        <v>213</v>
      </c>
      <c r="X197" s="128" t="s">
        <v>180</v>
      </c>
      <c r="Y197" s="128" t="s">
        <v>11</v>
      </c>
      <c r="Z197" s="128" t="s">
        <v>12</v>
      </c>
      <c r="AA197" s="128" t="s">
        <v>354</v>
      </c>
      <c r="AB197" s="128" t="s">
        <v>354</v>
      </c>
    </row>
    <row r="198" spans="1:28" x14ac:dyDescent="0.2">
      <c r="A198" s="128" t="s">
        <v>228</v>
      </c>
      <c r="B198" s="139">
        <f t="shared" ref="B198:B220" si="22">SUM(D198:G198)</f>
        <v>0</v>
      </c>
      <c r="C198" s="128"/>
      <c r="D198" s="123">
        <v>0</v>
      </c>
      <c r="E198" s="123">
        <v>0</v>
      </c>
      <c r="F198" s="123">
        <v>0</v>
      </c>
      <c r="G198" s="123">
        <v>0</v>
      </c>
      <c r="H198" s="156"/>
      <c r="I198" s="123">
        <f t="shared" ref="I198:I220" si="23">SUM(K198:N198)</f>
        <v>299.07565883834923</v>
      </c>
      <c r="J198" s="128"/>
      <c r="K198" s="123">
        <v>796.53658450550586</v>
      </c>
      <c r="L198" s="123">
        <v>-492.10707953979448</v>
      </c>
      <c r="M198" s="123">
        <v>-5.3538461273621438</v>
      </c>
      <c r="N198" s="128"/>
      <c r="O198" s="159"/>
      <c r="P198" s="123">
        <f t="shared" ref="P198:P234" si="24">SUM(R198:U198)</f>
        <v>299.07565883834923</v>
      </c>
      <c r="Q198" s="128"/>
      <c r="R198" s="123">
        <f t="shared" ref="R198:R234" si="25">K198-D198</f>
        <v>796.53658450550586</v>
      </c>
      <c r="S198" s="123">
        <f t="shared" ref="S198:S234" si="26">L198-E198</f>
        <v>-492.10707953979448</v>
      </c>
      <c r="T198" s="123">
        <f t="shared" ref="T198:T234" si="27">M198-F198</f>
        <v>-5.3538461273621438</v>
      </c>
      <c r="U198" s="140">
        <f t="shared" ref="U198:U234" si="28">N198-G198</f>
        <v>0</v>
      </c>
      <c r="V198" s="128"/>
      <c r="W198" s="128" t="s">
        <v>213</v>
      </c>
      <c r="X198" s="128" t="s">
        <v>180</v>
      </c>
      <c r="Y198" s="128" t="s">
        <v>11</v>
      </c>
      <c r="Z198" s="128" t="s">
        <v>354</v>
      </c>
      <c r="AA198" s="128" t="s">
        <v>13</v>
      </c>
      <c r="AB198" s="128" t="s">
        <v>354</v>
      </c>
    </row>
    <row r="199" spans="1:28" x14ac:dyDescent="0.2">
      <c r="A199" s="128" t="s">
        <v>229</v>
      </c>
      <c r="B199" s="139">
        <f t="shared" si="22"/>
        <v>0</v>
      </c>
      <c r="C199" s="128"/>
      <c r="D199" s="123">
        <v>0</v>
      </c>
      <c r="E199" s="123">
        <v>0</v>
      </c>
      <c r="F199" s="123">
        <v>0</v>
      </c>
      <c r="G199" s="123">
        <v>0</v>
      </c>
      <c r="H199" s="156"/>
      <c r="I199" s="123">
        <f t="shared" si="23"/>
        <v>2436.591319495983</v>
      </c>
      <c r="J199" s="128"/>
      <c r="K199" s="123">
        <v>2171.4550375650169</v>
      </c>
      <c r="L199" s="123">
        <v>266.50384495833413</v>
      </c>
      <c r="M199" s="123">
        <v>-1.3675630273679753</v>
      </c>
      <c r="N199" s="128"/>
      <c r="O199" s="159"/>
      <c r="P199" s="123">
        <f t="shared" si="24"/>
        <v>2436.591319495983</v>
      </c>
      <c r="Q199" s="128"/>
      <c r="R199" s="123">
        <f t="shared" si="25"/>
        <v>2171.4550375650169</v>
      </c>
      <c r="S199" s="123">
        <f t="shared" si="26"/>
        <v>266.50384495833413</v>
      </c>
      <c r="T199" s="123">
        <f t="shared" si="27"/>
        <v>-1.3675630273679753</v>
      </c>
      <c r="U199" s="140">
        <f t="shared" si="28"/>
        <v>0</v>
      </c>
      <c r="V199" s="128"/>
      <c r="W199" s="128" t="s">
        <v>213</v>
      </c>
      <c r="X199" s="128" t="s">
        <v>180</v>
      </c>
      <c r="Y199" s="128" t="s">
        <v>11</v>
      </c>
      <c r="Z199" s="128" t="s">
        <v>354</v>
      </c>
      <c r="AA199" s="128" t="s">
        <v>13</v>
      </c>
      <c r="AB199" s="128" t="s">
        <v>354</v>
      </c>
    </row>
    <row r="200" spans="1:28" x14ac:dyDescent="0.2">
      <c r="A200" s="128" t="s">
        <v>230</v>
      </c>
      <c r="B200" s="139">
        <f t="shared" si="22"/>
        <v>0</v>
      </c>
      <c r="C200" s="128"/>
      <c r="D200" s="123">
        <v>0</v>
      </c>
      <c r="E200" s="123">
        <v>0</v>
      </c>
      <c r="F200" s="123">
        <v>0</v>
      </c>
      <c r="G200" s="123">
        <v>0</v>
      </c>
      <c r="H200" s="156"/>
      <c r="I200" s="123">
        <f t="shared" si="23"/>
        <v>2813.3222504945052</v>
      </c>
      <c r="J200" s="128"/>
      <c r="K200" s="123">
        <v>2431.7106034430094</v>
      </c>
      <c r="L200" s="123">
        <v>367.52727582976934</v>
      </c>
      <c r="M200" s="123">
        <v>14.084371221726711</v>
      </c>
      <c r="N200" s="128"/>
      <c r="O200" s="159"/>
      <c r="P200" s="123">
        <f t="shared" si="24"/>
        <v>2813.3222504945052</v>
      </c>
      <c r="Q200" s="128"/>
      <c r="R200" s="123">
        <f t="shared" si="25"/>
        <v>2431.7106034430094</v>
      </c>
      <c r="S200" s="123">
        <f t="shared" si="26"/>
        <v>367.52727582976934</v>
      </c>
      <c r="T200" s="123">
        <f t="shared" si="27"/>
        <v>14.084371221726711</v>
      </c>
      <c r="U200" s="140">
        <f t="shared" si="28"/>
        <v>0</v>
      </c>
      <c r="V200" s="128"/>
      <c r="W200" s="128" t="s">
        <v>213</v>
      </c>
      <c r="X200" s="128" t="s">
        <v>180</v>
      </c>
      <c r="Y200" s="128" t="s">
        <v>11</v>
      </c>
      <c r="Z200" s="128" t="s">
        <v>354</v>
      </c>
      <c r="AA200" s="128" t="s">
        <v>354</v>
      </c>
      <c r="AB200" s="128" t="s">
        <v>354</v>
      </c>
    </row>
    <row r="201" spans="1:28" x14ac:dyDescent="0.2">
      <c r="A201" s="128" t="s">
        <v>231</v>
      </c>
      <c r="B201" s="139">
        <f t="shared" si="22"/>
        <v>0</v>
      </c>
      <c r="C201" s="128"/>
      <c r="D201" s="123">
        <v>0</v>
      </c>
      <c r="E201" s="123">
        <v>0</v>
      </c>
      <c r="F201" s="123">
        <v>0</v>
      </c>
      <c r="G201" s="123">
        <v>0</v>
      </c>
      <c r="H201" s="156"/>
      <c r="I201" s="123">
        <f t="shared" si="23"/>
        <v>1352.6963403377285</v>
      </c>
      <c r="J201" s="128"/>
      <c r="K201" s="123">
        <v>2813.1274379692936</v>
      </c>
      <c r="L201" s="123">
        <v>-1436.9400603268941</v>
      </c>
      <c r="M201" s="123">
        <v>-23.491037304671014</v>
      </c>
      <c r="N201" s="128"/>
      <c r="O201" s="159"/>
      <c r="P201" s="123">
        <f t="shared" si="24"/>
        <v>1352.6963403377285</v>
      </c>
      <c r="Q201" s="128"/>
      <c r="R201" s="123">
        <f t="shared" si="25"/>
        <v>2813.1274379692936</v>
      </c>
      <c r="S201" s="123">
        <f t="shared" si="26"/>
        <v>-1436.9400603268941</v>
      </c>
      <c r="T201" s="123">
        <f t="shared" si="27"/>
        <v>-23.491037304671014</v>
      </c>
      <c r="U201" s="140">
        <f t="shared" si="28"/>
        <v>0</v>
      </c>
      <c r="V201" s="128"/>
      <c r="W201" s="128" t="s">
        <v>213</v>
      </c>
      <c r="X201" s="128">
        <v>0</v>
      </c>
      <c r="Y201" s="128" t="s">
        <v>11</v>
      </c>
      <c r="Z201" s="128" t="s">
        <v>354</v>
      </c>
      <c r="AA201" s="128" t="s">
        <v>13</v>
      </c>
      <c r="AB201" s="128" t="s">
        <v>354</v>
      </c>
    </row>
    <row r="202" spans="1:28" x14ac:dyDescent="0.2">
      <c r="A202" s="128" t="s">
        <v>232</v>
      </c>
      <c r="B202" s="139">
        <f t="shared" si="22"/>
        <v>0</v>
      </c>
      <c r="C202" s="128"/>
      <c r="D202" s="123">
        <v>0</v>
      </c>
      <c r="E202" s="123">
        <v>0</v>
      </c>
      <c r="F202" s="123">
        <v>0</v>
      </c>
      <c r="G202" s="123">
        <v>0</v>
      </c>
      <c r="H202" s="156"/>
      <c r="I202" s="123">
        <f t="shared" si="23"/>
        <v>1612.1675315865209</v>
      </c>
      <c r="J202" s="128"/>
      <c r="K202" s="123">
        <v>1608.0476249987466</v>
      </c>
      <c r="L202" s="123">
        <v>8.6059056707488235</v>
      </c>
      <c r="M202" s="123">
        <v>-4.4859990829744669</v>
      </c>
      <c r="N202" s="128"/>
      <c r="O202" s="159"/>
      <c r="P202" s="123">
        <f t="shared" si="24"/>
        <v>1612.1675315865209</v>
      </c>
      <c r="Q202" s="128"/>
      <c r="R202" s="123">
        <f t="shared" si="25"/>
        <v>1608.0476249987466</v>
      </c>
      <c r="S202" s="123">
        <f t="shared" si="26"/>
        <v>8.6059056707488235</v>
      </c>
      <c r="T202" s="123">
        <f t="shared" si="27"/>
        <v>-4.4859990829744669</v>
      </c>
      <c r="U202" s="140">
        <f t="shared" si="28"/>
        <v>0</v>
      </c>
      <c r="V202" s="128"/>
      <c r="W202" s="128" t="s">
        <v>213</v>
      </c>
      <c r="X202" s="128" t="s">
        <v>180</v>
      </c>
      <c r="Y202" s="128" t="s">
        <v>11</v>
      </c>
      <c r="Z202" s="128" t="s">
        <v>354</v>
      </c>
      <c r="AA202" s="128" t="s">
        <v>354</v>
      </c>
      <c r="AB202" s="128" t="s">
        <v>354</v>
      </c>
    </row>
    <row r="203" spans="1:28" x14ac:dyDescent="0.2">
      <c r="A203" s="128" t="s">
        <v>233</v>
      </c>
      <c r="B203" s="139">
        <f t="shared" si="22"/>
        <v>0</v>
      </c>
      <c r="C203" s="128"/>
      <c r="D203" s="123">
        <v>0</v>
      </c>
      <c r="E203" s="123">
        <v>0</v>
      </c>
      <c r="F203" s="123">
        <v>0</v>
      </c>
      <c r="G203" s="123">
        <v>0</v>
      </c>
      <c r="H203" s="156"/>
      <c r="I203" s="123">
        <f t="shared" si="23"/>
        <v>7215.3726811054039</v>
      </c>
      <c r="J203" s="128"/>
      <c r="K203" s="123">
        <v>6011.8169762067373</v>
      </c>
      <c r="L203" s="123">
        <v>1249.5510722839122</v>
      </c>
      <c r="M203" s="123">
        <v>-45.995367385244847</v>
      </c>
      <c r="N203" s="128"/>
      <c r="O203" s="159"/>
      <c r="P203" s="123">
        <f t="shared" si="24"/>
        <v>7215.3726811054039</v>
      </c>
      <c r="Q203" s="128"/>
      <c r="R203" s="123">
        <f t="shared" si="25"/>
        <v>6011.8169762067373</v>
      </c>
      <c r="S203" s="123">
        <f t="shared" si="26"/>
        <v>1249.5510722839122</v>
      </c>
      <c r="T203" s="123">
        <f t="shared" si="27"/>
        <v>-45.995367385244847</v>
      </c>
      <c r="U203" s="140">
        <f t="shared" si="28"/>
        <v>0</v>
      </c>
      <c r="V203" s="128"/>
      <c r="W203" s="128" t="s">
        <v>213</v>
      </c>
      <c r="X203" s="128" t="s">
        <v>180</v>
      </c>
      <c r="Y203" s="128" t="s">
        <v>11</v>
      </c>
      <c r="Z203" s="128" t="s">
        <v>354</v>
      </c>
      <c r="AA203" s="128" t="s">
        <v>13</v>
      </c>
      <c r="AB203" s="128" t="s">
        <v>354</v>
      </c>
    </row>
    <row r="204" spans="1:28" x14ac:dyDescent="0.2">
      <c r="A204" s="128" t="s">
        <v>234</v>
      </c>
      <c r="B204" s="139">
        <f t="shared" si="22"/>
        <v>0</v>
      </c>
      <c r="C204" s="128"/>
      <c r="D204" s="123">
        <v>0</v>
      </c>
      <c r="E204" s="123">
        <v>0</v>
      </c>
      <c r="F204" s="123">
        <v>0</v>
      </c>
      <c r="G204" s="123">
        <v>0</v>
      </c>
      <c r="H204" s="156"/>
      <c r="I204" s="123">
        <f t="shared" si="23"/>
        <v>4598.0106975376457</v>
      </c>
      <c r="J204" s="128"/>
      <c r="K204" s="123">
        <v>3768.4104346684644</v>
      </c>
      <c r="L204" s="123">
        <v>794.59002913158497</v>
      </c>
      <c r="M204" s="123">
        <v>35.010233737596295</v>
      </c>
      <c r="N204" s="128"/>
      <c r="O204" s="159"/>
      <c r="P204" s="123">
        <f t="shared" si="24"/>
        <v>4598.0106975376457</v>
      </c>
      <c r="Q204" s="128"/>
      <c r="R204" s="123">
        <f t="shared" si="25"/>
        <v>3768.4104346684644</v>
      </c>
      <c r="S204" s="123">
        <f t="shared" si="26"/>
        <v>794.59002913158497</v>
      </c>
      <c r="T204" s="123">
        <f t="shared" si="27"/>
        <v>35.010233737596295</v>
      </c>
      <c r="U204" s="140">
        <f t="shared" si="28"/>
        <v>0</v>
      </c>
      <c r="V204" s="128"/>
      <c r="W204" s="128" t="s">
        <v>213</v>
      </c>
      <c r="X204" s="128" t="s">
        <v>180</v>
      </c>
      <c r="Y204" s="128" t="s">
        <v>11</v>
      </c>
      <c r="Z204" s="128" t="s">
        <v>354</v>
      </c>
      <c r="AA204" s="128" t="s">
        <v>354</v>
      </c>
      <c r="AB204" s="128" t="s">
        <v>354</v>
      </c>
    </row>
    <row r="205" spans="1:28" x14ac:dyDescent="0.2">
      <c r="A205" s="128" t="s">
        <v>336</v>
      </c>
      <c r="B205" s="139">
        <f t="shared" si="22"/>
        <v>0</v>
      </c>
      <c r="C205" s="128"/>
      <c r="D205" s="123">
        <v>0</v>
      </c>
      <c r="E205" s="123">
        <v>0</v>
      </c>
      <c r="F205" s="123">
        <v>0</v>
      </c>
      <c r="G205" s="123">
        <v>0</v>
      </c>
      <c r="H205" s="156"/>
      <c r="I205" s="123">
        <f t="shared" si="23"/>
        <v>394.95506834987469</v>
      </c>
      <c r="J205" s="128"/>
      <c r="K205" s="123">
        <v>341.36076770891805</v>
      </c>
      <c r="L205" s="123">
        <v>46.884568271968753</v>
      </c>
      <c r="M205" s="123">
        <v>6.7097323689878623</v>
      </c>
      <c r="N205" s="128"/>
      <c r="O205" s="159"/>
      <c r="P205" s="123">
        <f t="shared" si="24"/>
        <v>394.95506834987469</v>
      </c>
      <c r="Q205" s="128"/>
      <c r="R205" s="123">
        <f t="shared" si="25"/>
        <v>341.36076770891805</v>
      </c>
      <c r="S205" s="123">
        <f t="shared" si="26"/>
        <v>46.884568271968753</v>
      </c>
      <c r="T205" s="123">
        <f t="shared" si="27"/>
        <v>6.7097323689878623</v>
      </c>
      <c r="U205" s="140">
        <f t="shared" si="28"/>
        <v>0</v>
      </c>
      <c r="V205" s="128"/>
      <c r="W205" s="128" t="s">
        <v>213</v>
      </c>
      <c r="X205" s="128" t="s">
        <v>180</v>
      </c>
      <c r="Y205" s="128" t="s">
        <v>11</v>
      </c>
      <c r="Z205" s="128" t="s">
        <v>354</v>
      </c>
      <c r="AA205" s="128" t="s">
        <v>13</v>
      </c>
      <c r="AB205" s="128" t="s">
        <v>354</v>
      </c>
    </row>
    <row r="206" spans="1:28" x14ac:dyDescent="0.2">
      <c r="A206" s="128" t="s">
        <v>334</v>
      </c>
      <c r="B206" s="139">
        <f t="shared" si="22"/>
        <v>0</v>
      </c>
      <c r="C206" s="128"/>
      <c r="D206" s="123">
        <v>0</v>
      </c>
      <c r="E206" s="123">
        <v>0</v>
      </c>
      <c r="F206" s="123">
        <v>0</v>
      </c>
      <c r="G206" s="123">
        <v>0</v>
      </c>
      <c r="H206" s="156"/>
      <c r="I206" s="123">
        <f t="shared" si="23"/>
        <v>841.31240997594148</v>
      </c>
      <c r="J206" s="128"/>
      <c r="K206" s="123">
        <v>850.82212921445728</v>
      </c>
      <c r="L206" s="123">
        <v>-11.530760139300916</v>
      </c>
      <c r="M206" s="123">
        <v>2.0210409007851373</v>
      </c>
      <c r="N206" s="128"/>
      <c r="O206" s="159"/>
      <c r="P206" s="123">
        <f t="shared" si="24"/>
        <v>841.31240997594148</v>
      </c>
      <c r="Q206" s="128"/>
      <c r="R206" s="123">
        <f t="shared" si="25"/>
        <v>850.82212921445728</v>
      </c>
      <c r="S206" s="123">
        <f t="shared" si="26"/>
        <v>-11.530760139300916</v>
      </c>
      <c r="T206" s="123">
        <f t="shared" si="27"/>
        <v>2.0210409007851373</v>
      </c>
      <c r="U206" s="140">
        <f t="shared" si="28"/>
        <v>0</v>
      </c>
      <c r="V206" s="128"/>
      <c r="W206" s="128" t="s">
        <v>213</v>
      </c>
      <c r="X206" s="128" t="s">
        <v>180</v>
      </c>
      <c r="Y206" s="128" t="s">
        <v>11</v>
      </c>
      <c r="Z206" s="128" t="s">
        <v>354</v>
      </c>
      <c r="AA206" s="128" t="s">
        <v>13</v>
      </c>
      <c r="AB206" s="128" t="s">
        <v>354</v>
      </c>
    </row>
    <row r="207" spans="1:28" x14ac:dyDescent="0.2">
      <c r="A207" s="128" t="s">
        <v>235</v>
      </c>
      <c r="B207" s="139">
        <f t="shared" si="22"/>
        <v>0</v>
      </c>
      <c r="C207" s="128"/>
      <c r="D207" s="123">
        <v>0</v>
      </c>
      <c r="E207" s="123">
        <v>0</v>
      </c>
      <c r="F207" s="123">
        <v>0</v>
      </c>
      <c r="G207" s="123">
        <v>0</v>
      </c>
      <c r="H207" s="156"/>
      <c r="I207" s="123">
        <f t="shared" si="23"/>
        <v>13473.540892336143</v>
      </c>
      <c r="J207" s="128"/>
      <c r="K207" s="123">
        <v>13283.560680606213</v>
      </c>
      <c r="L207" s="123">
        <v>127.96931787750573</v>
      </c>
      <c r="M207" s="123">
        <v>62.01089385242507</v>
      </c>
      <c r="N207" s="128"/>
      <c r="O207" s="159"/>
      <c r="P207" s="123">
        <f t="shared" si="24"/>
        <v>13473.540892336143</v>
      </c>
      <c r="Q207" s="128"/>
      <c r="R207" s="123">
        <f t="shared" si="25"/>
        <v>13283.560680606213</v>
      </c>
      <c r="S207" s="123">
        <f t="shared" si="26"/>
        <v>127.96931787750573</v>
      </c>
      <c r="T207" s="123">
        <f t="shared" si="27"/>
        <v>62.01089385242507</v>
      </c>
      <c r="U207" s="140">
        <f t="shared" si="28"/>
        <v>0</v>
      </c>
      <c r="V207" s="128"/>
      <c r="W207" s="128" t="s">
        <v>213</v>
      </c>
      <c r="X207" s="128" t="s">
        <v>180</v>
      </c>
      <c r="Y207" s="128" t="s">
        <v>11</v>
      </c>
      <c r="Z207" s="128" t="s">
        <v>354</v>
      </c>
      <c r="AA207" s="128" t="s">
        <v>354</v>
      </c>
      <c r="AB207" s="128" t="s">
        <v>354</v>
      </c>
    </row>
    <row r="208" spans="1:28" x14ac:dyDescent="0.2">
      <c r="A208" s="128" t="s">
        <v>236</v>
      </c>
      <c r="B208" s="139">
        <f t="shared" si="22"/>
        <v>0</v>
      </c>
      <c r="C208" s="128"/>
      <c r="D208" s="123">
        <v>0</v>
      </c>
      <c r="E208" s="123">
        <v>0</v>
      </c>
      <c r="F208" s="123">
        <v>0</v>
      </c>
      <c r="G208" s="123">
        <v>0</v>
      </c>
      <c r="H208" s="156"/>
      <c r="I208" s="123">
        <f t="shared" si="23"/>
        <v>5730.7925731260366</v>
      </c>
      <c r="J208" s="128"/>
      <c r="K208" s="123">
        <v>4690.5903657136287</v>
      </c>
      <c r="L208" s="123">
        <v>1002.634023866065</v>
      </c>
      <c r="M208" s="123">
        <v>37.568183546342723</v>
      </c>
      <c r="N208" s="128"/>
      <c r="O208" s="159"/>
      <c r="P208" s="123">
        <f t="shared" si="24"/>
        <v>5730.7925731260366</v>
      </c>
      <c r="Q208" s="128"/>
      <c r="R208" s="123">
        <f t="shared" si="25"/>
        <v>4690.5903657136287</v>
      </c>
      <c r="S208" s="123">
        <f t="shared" si="26"/>
        <v>1002.634023866065</v>
      </c>
      <c r="T208" s="123">
        <f t="shared" si="27"/>
        <v>37.568183546342723</v>
      </c>
      <c r="U208" s="140">
        <f t="shared" si="28"/>
        <v>0</v>
      </c>
      <c r="V208" s="128"/>
      <c r="W208" s="128" t="s">
        <v>213</v>
      </c>
      <c r="X208" s="128" t="s">
        <v>180</v>
      </c>
      <c r="Y208" s="128" t="s">
        <v>11</v>
      </c>
      <c r="Z208" s="128" t="s">
        <v>354</v>
      </c>
      <c r="AA208" s="128" t="s">
        <v>354</v>
      </c>
      <c r="AB208" s="128" t="s">
        <v>354</v>
      </c>
    </row>
    <row r="209" spans="1:28" x14ac:dyDescent="0.2">
      <c r="A209" s="128" t="s">
        <v>237</v>
      </c>
      <c r="B209" s="139">
        <f t="shared" si="22"/>
        <v>0</v>
      </c>
      <c r="C209" s="128"/>
      <c r="D209" s="123">
        <v>0</v>
      </c>
      <c r="E209" s="123">
        <v>0</v>
      </c>
      <c r="F209" s="123">
        <v>0</v>
      </c>
      <c r="G209" s="123">
        <v>0</v>
      </c>
      <c r="H209" s="156"/>
      <c r="I209" s="123">
        <f t="shared" si="23"/>
        <v>1142.020102017111</v>
      </c>
      <c r="J209" s="128"/>
      <c r="K209" s="123">
        <v>963.78775053401955</v>
      </c>
      <c r="L209" s="123">
        <v>172.92012948193474</v>
      </c>
      <c r="M209" s="123">
        <v>5.3122220011566661</v>
      </c>
      <c r="N209" s="128"/>
      <c r="O209" s="159"/>
      <c r="P209" s="123">
        <f t="shared" si="24"/>
        <v>1142.020102017111</v>
      </c>
      <c r="Q209" s="128"/>
      <c r="R209" s="123">
        <f t="shared" si="25"/>
        <v>963.78775053401955</v>
      </c>
      <c r="S209" s="123">
        <f t="shared" si="26"/>
        <v>172.92012948193474</v>
      </c>
      <c r="T209" s="123">
        <f t="shared" si="27"/>
        <v>5.3122220011566661</v>
      </c>
      <c r="U209" s="140">
        <f t="shared" si="28"/>
        <v>0</v>
      </c>
      <c r="V209" s="128"/>
      <c r="W209" s="128" t="s">
        <v>213</v>
      </c>
      <c r="X209" s="128" t="s">
        <v>180</v>
      </c>
      <c r="Y209" s="128" t="s">
        <v>11</v>
      </c>
      <c r="Z209" s="128" t="s">
        <v>354</v>
      </c>
      <c r="AA209" s="128" t="s">
        <v>354</v>
      </c>
      <c r="AB209" s="128" t="s">
        <v>354</v>
      </c>
    </row>
    <row r="210" spans="1:28" x14ac:dyDescent="0.2">
      <c r="A210" s="128" t="s">
        <v>238</v>
      </c>
      <c r="B210" s="139">
        <f t="shared" si="22"/>
        <v>0</v>
      </c>
      <c r="C210" s="128"/>
      <c r="D210" s="123">
        <v>0</v>
      </c>
      <c r="E210" s="123">
        <v>0</v>
      </c>
      <c r="F210" s="123">
        <v>0</v>
      </c>
      <c r="G210" s="123">
        <v>0</v>
      </c>
      <c r="H210" s="156"/>
      <c r="I210" s="123">
        <f t="shared" si="23"/>
        <v>240.90019364029664</v>
      </c>
      <c r="J210" s="128"/>
      <c r="K210" s="123">
        <v>214.94083633274616</v>
      </c>
      <c r="L210" s="123">
        <v>25.959357307550473</v>
      </c>
      <c r="M210" s="123">
        <v>0</v>
      </c>
      <c r="N210" s="128"/>
      <c r="O210" s="159"/>
      <c r="P210" s="123">
        <f t="shared" si="24"/>
        <v>240.90019364029664</v>
      </c>
      <c r="Q210" s="128"/>
      <c r="R210" s="123">
        <f t="shared" si="25"/>
        <v>214.94083633274616</v>
      </c>
      <c r="S210" s="123">
        <f t="shared" si="26"/>
        <v>25.959357307550473</v>
      </c>
      <c r="T210" s="123">
        <f t="shared" si="27"/>
        <v>0</v>
      </c>
      <c r="U210" s="140">
        <f t="shared" si="28"/>
        <v>0</v>
      </c>
      <c r="V210" s="128"/>
      <c r="W210" s="128" t="s">
        <v>213</v>
      </c>
      <c r="X210" s="128" t="s">
        <v>180</v>
      </c>
      <c r="Y210" s="128" t="s">
        <v>11</v>
      </c>
      <c r="Z210" s="128" t="s">
        <v>354</v>
      </c>
      <c r="AA210" s="128" t="s">
        <v>354</v>
      </c>
      <c r="AB210" s="128" t="s">
        <v>354</v>
      </c>
    </row>
    <row r="211" spans="1:28" x14ac:dyDescent="0.2">
      <c r="A211" s="128" t="s">
        <v>239</v>
      </c>
      <c r="B211" s="139">
        <f t="shared" si="22"/>
        <v>0</v>
      </c>
      <c r="C211" s="128"/>
      <c r="D211" s="123">
        <v>0</v>
      </c>
      <c r="E211" s="123">
        <v>0</v>
      </c>
      <c r="F211" s="123">
        <v>0</v>
      </c>
      <c r="G211" s="123">
        <v>0</v>
      </c>
      <c r="H211" s="156"/>
      <c r="I211" s="123">
        <f t="shared" si="23"/>
        <v>482.30796320280427</v>
      </c>
      <c r="J211" s="128"/>
      <c r="K211" s="123">
        <v>769.52717287538087</v>
      </c>
      <c r="L211" s="123">
        <v>-282.50213031808835</v>
      </c>
      <c r="M211" s="123">
        <v>-4.7170793544882645</v>
      </c>
      <c r="N211" s="128"/>
      <c r="O211" s="159"/>
      <c r="P211" s="123">
        <f t="shared" si="24"/>
        <v>482.30796320280427</v>
      </c>
      <c r="Q211" s="128"/>
      <c r="R211" s="123">
        <f t="shared" si="25"/>
        <v>769.52717287538087</v>
      </c>
      <c r="S211" s="123">
        <f t="shared" si="26"/>
        <v>-282.50213031808835</v>
      </c>
      <c r="T211" s="123">
        <f t="shared" si="27"/>
        <v>-4.7170793544882645</v>
      </c>
      <c r="U211" s="140">
        <f t="shared" si="28"/>
        <v>0</v>
      </c>
      <c r="V211" s="128"/>
      <c r="W211" s="128" t="s">
        <v>213</v>
      </c>
      <c r="X211" s="128" t="s">
        <v>180</v>
      </c>
      <c r="Y211" s="128" t="s">
        <v>11</v>
      </c>
      <c r="Z211" s="128" t="s">
        <v>354</v>
      </c>
      <c r="AA211" s="128" t="s">
        <v>354</v>
      </c>
      <c r="AB211" s="128" t="s">
        <v>354</v>
      </c>
    </row>
    <row r="212" spans="1:28" x14ac:dyDescent="0.2">
      <c r="A212" s="128" t="s">
        <v>240</v>
      </c>
      <c r="B212" s="139">
        <f t="shared" si="22"/>
        <v>0</v>
      </c>
      <c r="C212" s="128"/>
      <c r="D212" s="123">
        <v>0</v>
      </c>
      <c r="E212" s="123">
        <v>0</v>
      </c>
      <c r="F212" s="123">
        <v>0</v>
      </c>
      <c r="G212" s="123">
        <v>0</v>
      </c>
      <c r="H212" s="156"/>
      <c r="I212" s="123">
        <f t="shared" si="23"/>
        <v>954.33137231437354</v>
      </c>
      <c r="J212" s="128"/>
      <c r="K212" s="123">
        <v>690.18650786778062</v>
      </c>
      <c r="L212" s="123">
        <v>134.56301423523107</v>
      </c>
      <c r="M212" s="123">
        <v>129.58185021136185</v>
      </c>
      <c r="N212" s="128"/>
      <c r="O212" s="159"/>
      <c r="P212" s="123">
        <f t="shared" si="24"/>
        <v>954.33137231437354</v>
      </c>
      <c r="Q212" s="128"/>
      <c r="R212" s="123">
        <f t="shared" si="25"/>
        <v>690.18650786778062</v>
      </c>
      <c r="S212" s="123">
        <f t="shared" si="26"/>
        <v>134.56301423523107</v>
      </c>
      <c r="T212" s="123">
        <f t="shared" si="27"/>
        <v>129.58185021136185</v>
      </c>
      <c r="U212" s="140">
        <f t="shared" si="28"/>
        <v>0</v>
      </c>
      <c r="V212" s="128"/>
      <c r="W212" s="128" t="s">
        <v>213</v>
      </c>
      <c r="X212" s="128" t="s">
        <v>180</v>
      </c>
      <c r="Y212" s="128" t="s">
        <v>11</v>
      </c>
      <c r="Z212" s="128" t="s">
        <v>354</v>
      </c>
      <c r="AA212" s="128" t="s">
        <v>13</v>
      </c>
      <c r="AB212" s="128" t="s">
        <v>354</v>
      </c>
    </row>
    <row r="213" spans="1:28" x14ac:dyDescent="0.2">
      <c r="A213" s="128" t="s">
        <v>241</v>
      </c>
      <c r="B213" s="139">
        <f t="shared" si="22"/>
        <v>0</v>
      </c>
      <c r="C213" s="128"/>
      <c r="D213" s="123">
        <v>0</v>
      </c>
      <c r="E213" s="123">
        <v>0</v>
      </c>
      <c r="F213" s="123">
        <v>0</v>
      </c>
      <c r="G213" s="123">
        <v>0</v>
      </c>
      <c r="H213" s="156"/>
      <c r="I213" s="123">
        <f t="shared" si="23"/>
        <v>8620.7951293391543</v>
      </c>
      <c r="J213" s="128"/>
      <c r="K213" s="123">
        <v>7181.7101932560799</v>
      </c>
      <c r="L213" s="123">
        <v>1329.204665069997</v>
      </c>
      <c r="M213" s="123">
        <v>109.88027101307711</v>
      </c>
      <c r="N213" s="128"/>
      <c r="O213" s="159"/>
      <c r="P213" s="123">
        <f t="shared" si="24"/>
        <v>8620.7951293391543</v>
      </c>
      <c r="Q213" s="128"/>
      <c r="R213" s="123">
        <f t="shared" si="25"/>
        <v>7181.7101932560799</v>
      </c>
      <c r="S213" s="123">
        <f t="shared" si="26"/>
        <v>1329.204665069997</v>
      </c>
      <c r="T213" s="123">
        <f t="shared" si="27"/>
        <v>109.88027101307711</v>
      </c>
      <c r="U213" s="140">
        <f t="shared" si="28"/>
        <v>0</v>
      </c>
      <c r="V213" s="128"/>
      <c r="W213" s="128" t="s">
        <v>213</v>
      </c>
      <c r="X213" s="128" t="s">
        <v>180</v>
      </c>
      <c r="Y213" s="128" t="s">
        <v>11</v>
      </c>
      <c r="Z213" s="128" t="s">
        <v>354</v>
      </c>
      <c r="AA213" s="128" t="s">
        <v>13</v>
      </c>
      <c r="AB213" s="128" t="s">
        <v>354</v>
      </c>
    </row>
    <row r="214" spans="1:28" x14ac:dyDescent="0.2">
      <c r="A214" s="128" t="s">
        <v>242</v>
      </c>
      <c r="B214" s="139">
        <f t="shared" si="22"/>
        <v>0</v>
      </c>
      <c r="C214" s="128"/>
      <c r="D214" s="123">
        <v>0</v>
      </c>
      <c r="E214" s="123">
        <v>0</v>
      </c>
      <c r="F214" s="123">
        <v>0</v>
      </c>
      <c r="G214" s="123">
        <v>0</v>
      </c>
      <c r="H214" s="156"/>
      <c r="I214" s="123">
        <f t="shared" si="23"/>
        <v>1629.913355858755</v>
      </c>
      <c r="J214" s="128"/>
      <c r="K214" s="123">
        <v>1571.0750039931404</v>
      </c>
      <c r="L214" s="123">
        <v>65.874766414476625</v>
      </c>
      <c r="M214" s="123">
        <v>-7.0364145488620364</v>
      </c>
      <c r="N214" s="128"/>
      <c r="O214" s="159"/>
      <c r="P214" s="123">
        <f t="shared" si="24"/>
        <v>1629.913355858755</v>
      </c>
      <c r="Q214" s="128"/>
      <c r="R214" s="123">
        <f t="shared" si="25"/>
        <v>1571.0750039931404</v>
      </c>
      <c r="S214" s="123">
        <f t="shared" si="26"/>
        <v>65.874766414476625</v>
      </c>
      <c r="T214" s="123">
        <f t="shared" si="27"/>
        <v>-7.0364145488620364</v>
      </c>
      <c r="U214" s="140">
        <f t="shared" si="28"/>
        <v>0</v>
      </c>
      <c r="V214" s="128"/>
      <c r="W214" s="128" t="s">
        <v>213</v>
      </c>
      <c r="X214" s="128" t="s">
        <v>180</v>
      </c>
      <c r="Y214" s="128" t="s">
        <v>11</v>
      </c>
      <c r="Z214" s="128" t="s">
        <v>354</v>
      </c>
      <c r="AA214" s="128" t="s">
        <v>13</v>
      </c>
      <c r="AB214" s="128" t="s">
        <v>354</v>
      </c>
    </row>
    <row r="215" spans="1:28" x14ac:dyDescent="0.2">
      <c r="A215" s="128" t="s">
        <v>243</v>
      </c>
      <c r="B215" s="139">
        <f t="shared" si="22"/>
        <v>0</v>
      </c>
      <c r="C215" s="128"/>
      <c r="D215" s="123">
        <v>0</v>
      </c>
      <c r="E215" s="123">
        <v>0</v>
      </c>
      <c r="F215" s="123">
        <v>0</v>
      </c>
      <c r="G215" s="123">
        <v>0</v>
      </c>
      <c r="H215" s="156"/>
      <c r="I215" s="123">
        <f t="shared" si="23"/>
        <v>1557.2144571891179</v>
      </c>
      <c r="J215" s="128"/>
      <c r="K215" s="123">
        <v>1375.5932726197289</v>
      </c>
      <c r="L215" s="123">
        <v>196.33154266824542</v>
      </c>
      <c r="M215" s="123">
        <v>-14.71035809885646</v>
      </c>
      <c r="N215" s="128"/>
      <c r="O215" s="159"/>
      <c r="P215" s="123">
        <f t="shared" si="24"/>
        <v>1557.2144571891179</v>
      </c>
      <c r="Q215" s="128"/>
      <c r="R215" s="123">
        <f t="shared" si="25"/>
        <v>1375.5932726197289</v>
      </c>
      <c r="S215" s="123">
        <f t="shared" si="26"/>
        <v>196.33154266824542</v>
      </c>
      <c r="T215" s="123">
        <f t="shared" si="27"/>
        <v>-14.71035809885646</v>
      </c>
      <c r="U215" s="140">
        <f t="shared" si="28"/>
        <v>0</v>
      </c>
      <c r="V215" s="128"/>
      <c r="W215" s="128" t="s">
        <v>213</v>
      </c>
      <c r="X215" s="128" t="s">
        <v>180</v>
      </c>
      <c r="Y215" s="128" t="s">
        <v>11</v>
      </c>
      <c r="Z215" s="128" t="s">
        <v>354</v>
      </c>
      <c r="AA215" s="128" t="s">
        <v>354</v>
      </c>
      <c r="AB215" s="128" t="s">
        <v>354</v>
      </c>
    </row>
    <row r="216" spans="1:28" x14ac:dyDescent="0.2">
      <c r="A216" s="128" t="s">
        <v>244</v>
      </c>
      <c r="B216" s="139">
        <f t="shared" si="22"/>
        <v>0</v>
      </c>
      <c r="C216" s="128"/>
      <c r="D216" s="123">
        <v>0</v>
      </c>
      <c r="E216" s="123">
        <v>0</v>
      </c>
      <c r="F216" s="123">
        <v>0</v>
      </c>
      <c r="G216" s="123">
        <v>0</v>
      </c>
      <c r="H216" s="156"/>
      <c r="I216" s="123">
        <f t="shared" si="23"/>
        <v>1812.3658502662718</v>
      </c>
      <c r="J216" s="128"/>
      <c r="K216" s="123">
        <v>2236.7484188212165</v>
      </c>
      <c r="L216" s="123">
        <v>-427.62639587665433</v>
      </c>
      <c r="M216" s="123">
        <v>3.2438273217097597</v>
      </c>
      <c r="N216" s="128"/>
      <c r="O216" s="159"/>
      <c r="P216" s="123">
        <f t="shared" si="24"/>
        <v>1812.3658502662718</v>
      </c>
      <c r="Q216" s="128"/>
      <c r="R216" s="123">
        <f t="shared" si="25"/>
        <v>2236.7484188212165</v>
      </c>
      <c r="S216" s="123">
        <f t="shared" si="26"/>
        <v>-427.62639587665433</v>
      </c>
      <c r="T216" s="123">
        <f t="shared" si="27"/>
        <v>3.2438273217097597</v>
      </c>
      <c r="U216" s="140">
        <f t="shared" si="28"/>
        <v>0</v>
      </c>
      <c r="V216" s="128"/>
      <c r="W216" s="128" t="s">
        <v>213</v>
      </c>
      <c r="X216" s="128" t="s">
        <v>180</v>
      </c>
      <c r="Y216" s="128" t="s">
        <v>11</v>
      </c>
      <c r="Z216" s="128" t="s">
        <v>354</v>
      </c>
      <c r="AA216" s="128" t="s">
        <v>13</v>
      </c>
      <c r="AB216" s="128" t="s">
        <v>354</v>
      </c>
    </row>
    <row r="217" spans="1:28" x14ac:dyDescent="0.2">
      <c r="A217" s="128" t="s">
        <v>245</v>
      </c>
      <c r="B217" s="139">
        <f t="shared" si="22"/>
        <v>0</v>
      </c>
      <c r="C217" s="128"/>
      <c r="D217" s="123">
        <v>0</v>
      </c>
      <c r="E217" s="123">
        <v>0</v>
      </c>
      <c r="F217" s="123">
        <v>0</v>
      </c>
      <c r="G217" s="123">
        <v>0</v>
      </c>
      <c r="H217" s="156"/>
      <c r="I217" s="123">
        <f t="shared" si="23"/>
        <v>1225.2054031159914</v>
      </c>
      <c r="J217" s="128"/>
      <c r="K217" s="123">
        <v>1171.15702151032</v>
      </c>
      <c r="L217" s="123">
        <v>54.048381605671494</v>
      </c>
      <c r="M217" s="123">
        <v>0</v>
      </c>
      <c r="N217" s="128"/>
      <c r="O217" s="159"/>
      <c r="P217" s="123">
        <f t="shared" si="24"/>
        <v>1225.2054031159914</v>
      </c>
      <c r="Q217" s="128"/>
      <c r="R217" s="123">
        <f t="shared" si="25"/>
        <v>1171.15702151032</v>
      </c>
      <c r="S217" s="123">
        <f t="shared" si="26"/>
        <v>54.048381605671494</v>
      </c>
      <c r="T217" s="123">
        <f t="shared" si="27"/>
        <v>0</v>
      </c>
      <c r="U217" s="140">
        <f t="shared" si="28"/>
        <v>0</v>
      </c>
      <c r="V217" s="128"/>
      <c r="W217" s="128" t="s">
        <v>213</v>
      </c>
      <c r="X217" s="128" t="s">
        <v>180</v>
      </c>
      <c r="Y217" s="128" t="s">
        <v>11</v>
      </c>
      <c r="Z217" s="128" t="s">
        <v>354</v>
      </c>
      <c r="AA217" s="128" t="s">
        <v>354</v>
      </c>
      <c r="AB217" s="128" t="s">
        <v>354</v>
      </c>
    </row>
    <row r="218" spans="1:28" x14ac:dyDescent="0.2">
      <c r="A218" s="128" t="s">
        <v>246</v>
      </c>
      <c r="B218" s="139">
        <f t="shared" si="22"/>
        <v>0</v>
      </c>
      <c r="C218" s="128"/>
      <c r="D218" s="123">
        <v>0</v>
      </c>
      <c r="E218" s="123">
        <v>0</v>
      </c>
      <c r="F218" s="123">
        <v>0</v>
      </c>
      <c r="G218" s="123">
        <v>0</v>
      </c>
      <c r="H218" s="156"/>
      <c r="I218" s="123">
        <f t="shared" si="23"/>
        <v>11236.695869032146</v>
      </c>
      <c r="J218" s="128"/>
      <c r="K218" s="123">
        <v>16037.21202369262</v>
      </c>
      <c r="L218" s="123">
        <v>-3474.9979586444565</v>
      </c>
      <c r="M218" s="123">
        <v>-1325.5181960160166</v>
      </c>
      <c r="N218" s="128"/>
      <c r="O218" s="159"/>
      <c r="P218" s="123">
        <f t="shared" si="24"/>
        <v>11236.695869032146</v>
      </c>
      <c r="Q218" s="128"/>
      <c r="R218" s="123">
        <f t="shared" si="25"/>
        <v>16037.21202369262</v>
      </c>
      <c r="S218" s="123">
        <f t="shared" si="26"/>
        <v>-3474.9979586444565</v>
      </c>
      <c r="T218" s="123">
        <f t="shared" si="27"/>
        <v>-1325.5181960160166</v>
      </c>
      <c r="U218" s="140">
        <f t="shared" si="28"/>
        <v>0</v>
      </c>
      <c r="V218" s="128"/>
      <c r="W218" s="128"/>
      <c r="X218" s="128"/>
      <c r="Y218" s="128"/>
      <c r="Z218" s="128"/>
      <c r="AA218" s="128"/>
      <c r="AB218" s="128"/>
    </row>
    <row r="219" spans="1:28" x14ac:dyDescent="0.2">
      <c r="A219" s="128"/>
      <c r="B219" s="139"/>
      <c r="C219" s="128"/>
      <c r="D219" s="128"/>
      <c r="E219" s="128"/>
      <c r="F219" s="128"/>
      <c r="G219" s="128"/>
      <c r="H219" s="156"/>
      <c r="I219" s="123"/>
      <c r="J219" s="128"/>
      <c r="K219" s="123"/>
      <c r="L219" s="123"/>
      <c r="M219" s="123"/>
      <c r="N219" s="128"/>
      <c r="O219" s="159"/>
      <c r="P219" s="123"/>
      <c r="Q219" s="128"/>
      <c r="R219" s="123"/>
      <c r="S219" s="123"/>
      <c r="T219" s="123"/>
      <c r="U219" s="140"/>
      <c r="V219" s="128"/>
      <c r="W219" s="128"/>
      <c r="X219" s="128"/>
      <c r="Y219" s="128"/>
      <c r="Z219" s="128"/>
      <c r="AA219" s="128"/>
      <c r="AB219" s="128"/>
    </row>
    <row r="220" spans="1:28" x14ac:dyDescent="0.2">
      <c r="A220" s="128" t="s">
        <v>247</v>
      </c>
      <c r="B220" s="139">
        <f t="shared" si="22"/>
        <v>0</v>
      </c>
      <c r="C220" s="128"/>
      <c r="D220" s="128"/>
      <c r="E220" s="128"/>
      <c r="F220" s="128"/>
      <c r="G220" s="128"/>
      <c r="H220" s="156"/>
      <c r="I220" s="123">
        <f t="shared" si="23"/>
        <v>0</v>
      </c>
      <c r="J220" s="128"/>
      <c r="K220" s="123">
        <v>0</v>
      </c>
      <c r="L220" s="123">
        <v>0</v>
      </c>
      <c r="M220" s="123">
        <v>0</v>
      </c>
      <c r="N220" s="128"/>
      <c r="O220" s="159"/>
      <c r="P220" s="141">
        <f>SUM(P5:P218)</f>
        <v>85322.431671479935</v>
      </c>
      <c r="Q220" s="128"/>
      <c r="R220" s="123">
        <f t="shared" si="25"/>
        <v>0</v>
      </c>
      <c r="S220" s="123">
        <f t="shared" si="26"/>
        <v>0</v>
      </c>
      <c r="T220" s="123">
        <f t="shared" si="27"/>
        <v>0</v>
      </c>
      <c r="U220" s="140">
        <f t="shared" si="28"/>
        <v>0</v>
      </c>
      <c r="V220" s="128"/>
      <c r="W220" s="128"/>
      <c r="X220" s="128"/>
      <c r="Y220" s="128"/>
      <c r="Z220" s="128"/>
      <c r="AA220" s="128"/>
      <c r="AB220" s="128"/>
    </row>
    <row r="221" spans="1:28" x14ac:dyDescent="0.2">
      <c r="A221" s="128"/>
      <c r="B221" s="139"/>
      <c r="C221" s="128"/>
      <c r="D221" s="128"/>
      <c r="E221" s="128"/>
      <c r="F221" s="128"/>
      <c r="G221" s="128"/>
      <c r="H221" s="156"/>
      <c r="I221" s="123"/>
      <c r="J221" s="128"/>
      <c r="K221" s="123"/>
      <c r="L221" s="123"/>
      <c r="M221" s="123"/>
      <c r="N221" s="128"/>
      <c r="O221" s="159"/>
      <c r="P221" s="141"/>
      <c r="Q221" s="128"/>
      <c r="R221" s="123"/>
      <c r="S221" s="123"/>
      <c r="T221" s="123"/>
      <c r="U221" s="140"/>
      <c r="V221" s="128"/>
      <c r="W221" s="128"/>
      <c r="X221" s="128"/>
      <c r="Y221" s="128"/>
      <c r="Z221" s="128"/>
      <c r="AA221" s="128"/>
      <c r="AB221" s="128"/>
    </row>
    <row r="222" spans="1:28" x14ac:dyDescent="0.2">
      <c r="A222" s="128" t="s">
        <v>213</v>
      </c>
      <c r="B222" s="139">
        <f t="shared" ref="B222" si="29">SUM(D222:G222)</f>
        <v>0</v>
      </c>
      <c r="C222" s="128"/>
      <c r="D222" s="123">
        <v>0</v>
      </c>
      <c r="E222" s="123">
        <v>0</v>
      </c>
      <c r="F222" s="123">
        <v>0</v>
      </c>
      <c r="G222" s="123">
        <v>0</v>
      </c>
      <c r="H222" s="156"/>
      <c r="I222" s="123">
        <f t="shared" ref="I222" si="30">SUM(K222:N222)</f>
        <v>120339.63927098777</v>
      </c>
      <c r="J222" s="128"/>
      <c r="K222" s="123">
        <v>117003.04941257717</v>
      </c>
      <c r="L222" s="123">
        <v>3825.8162609182068</v>
      </c>
      <c r="M222" s="123">
        <v>-489.22640250760048</v>
      </c>
      <c r="N222" s="128"/>
      <c r="O222" s="159"/>
      <c r="P222" s="141">
        <f>SUM(R222:U222)</f>
        <v>120339.63927098777</v>
      </c>
      <c r="Q222" s="128"/>
      <c r="R222" s="123">
        <f t="shared" si="25"/>
        <v>117003.04941257717</v>
      </c>
      <c r="S222" s="123">
        <f t="shared" si="26"/>
        <v>3825.8162609182068</v>
      </c>
      <c r="T222" s="123">
        <f t="shared" si="27"/>
        <v>-489.22640250760048</v>
      </c>
      <c r="U222" s="140">
        <f t="shared" si="28"/>
        <v>0</v>
      </c>
      <c r="V222" s="128"/>
      <c r="W222" s="128"/>
      <c r="X222" s="128"/>
      <c r="Y222" s="128"/>
      <c r="Z222" s="128"/>
      <c r="AA222" s="128"/>
      <c r="AB222" s="128"/>
    </row>
    <row r="223" spans="1:28" x14ac:dyDescent="0.2">
      <c r="A223" s="128" t="s">
        <v>248</v>
      </c>
      <c r="B223" s="141">
        <f>B224+B225</f>
        <v>0</v>
      </c>
      <c r="C223" s="141">
        <f t="shared" ref="C223:N223" si="31">C224+C225</f>
        <v>0</v>
      </c>
      <c r="D223" s="141">
        <f t="shared" si="31"/>
        <v>0</v>
      </c>
      <c r="E223" s="141">
        <f t="shared" si="31"/>
        <v>0</v>
      </c>
      <c r="F223" s="141">
        <f t="shared" si="31"/>
        <v>0</v>
      </c>
      <c r="G223" s="141">
        <f t="shared" si="31"/>
        <v>0</v>
      </c>
      <c r="H223" s="156"/>
      <c r="I223" s="141">
        <f t="shared" si="31"/>
        <v>105128.80701658082</v>
      </c>
      <c r="J223" s="141">
        <f t="shared" si="31"/>
        <v>0</v>
      </c>
      <c r="K223" s="141">
        <f t="shared" si="31"/>
        <v>78191.104350896494</v>
      </c>
      <c r="L223" s="141">
        <f t="shared" si="31"/>
        <v>14000.594538923924</v>
      </c>
      <c r="M223" s="141">
        <f t="shared" si="31"/>
        <v>12937.108126760402</v>
      </c>
      <c r="N223" s="141">
        <f t="shared" si="31"/>
        <v>0</v>
      </c>
      <c r="O223" s="159"/>
      <c r="P223" s="141">
        <f>P224+P225</f>
        <v>105128.80701658082</v>
      </c>
      <c r="Q223" s="128"/>
      <c r="R223" s="123">
        <f t="shared" si="25"/>
        <v>78191.104350896494</v>
      </c>
      <c r="S223" s="123">
        <f t="shared" si="26"/>
        <v>14000.594538923924</v>
      </c>
      <c r="T223" s="123">
        <f t="shared" si="27"/>
        <v>12937.108126760402</v>
      </c>
      <c r="U223" s="140">
        <f t="shared" si="28"/>
        <v>0</v>
      </c>
      <c r="V223" s="128"/>
      <c r="W223" s="128"/>
      <c r="X223" s="128"/>
      <c r="Y223" s="128"/>
      <c r="Z223" s="128"/>
      <c r="AA223" s="128"/>
      <c r="AB223" s="128"/>
    </row>
    <row r="224" spans="1:28" x14ac:dyDescent="0.2">
      <c r="A224" s="145" t="s">
        <v>163</v>
      </c>
      <c r="B224" s="139">
        <f t="shared" ref="B224:B225" si="32">SUM(D224:G224)</f>
        <v>0</v>
      </c>
      <c r="C224" s="128"/>
      <c r="D224" s="123">
        <v>0</v>
      </c>
      <c r="E224" s="123">
        <v>0</v>
      </c>
      <c r="F224" s="123">
        <v>0</v>
      </c>
      <c r="G224" s="123">
        <v>0</v>
      </c>
      <c r="H224" s="156"/>
      <c r="I224" s="123">
        <f t="shared" ref="I224:I225" si="33">SUM(K224:N224)</f>
        <v>71845.000267406373</v>
      </c>
      <c r="J224" s="128"/>
      <c r="K224" s="123">
        <v>50996.759303548759</v>
      </c>
      <c r="L224" s="123">
        <v>14652.952925472051</v>
      </c>
      <c r="M224" s="123">
        <v>6195.2880383855663</v>
      </c>
      <c r="N224" s="128"/>
      <c r="O224" s="159"/>
      <c r="P224" s="141">
        <f t="shared" ref="P224:P225" si="34">SUM(R224:U224)</f>
        <v>71845.000267406373</v>
      </c>
      <c r="Q224" s="128"/>
      <c r="R224" s="123">
        <f t="shared" si="25"/>
        <v>50996.759303548759</v>
      </c>
      <c r="S224" s="123">
        <f t="shared" si="26"/>
        <v>14652.952925472051</v>
      </c>
      <c r="T224" s="123">
        <f t="shared" si="27"/>
        <v>6195.2880383855663</v>
      </c>
      <c r="U224" s="140">
        <f t="shared" si="28"/>
        <v>0</v>
      </c>
      <c r="V224" s="128"/>
      <c r="W224" s="128"/>
      <c r="X224" s="128"/>
      <c r="Y224" s="128"/>
      <c r="Z224" s="128"/>
      <c r="AA224" s="128"/>
      <c r="AB224" s="128"/>
    </row>
    <row r="225" spans="1:28" x14ac:dyDescent="0.2">
      <c r="A225" s="145" t="s">
        <v>343</v>
      </c>
      <c r="B225" s="139">
        <f t="shared" si="32"/>
        <v>0</v>
      </c>
      <c r="C225" s="128"/>
      <c r="D225" s="123">
        <v>0</v>
      </c>
      <c r="E225" s="123">
        <v>0</v>
      </c>
      <c r="F225" s="123">
        <v>0</v>
      </c>
      <c r="G225" s="123">
        <v>0</v>
      </c>
      <c r="H225" s="156"/>
      <c r="I225" s="123">
        <f t="shared" si="33"/>
        <v>33283.806749174444</v>
      </c>
      <c r="J225" s="128"/>
      <c r="K225" s="123">
        <v>27194.345047347739</v>
      </c>
      <c r="L225" s="123">
        <v>-652.35838654812687</v>
      </c>
      <c r="M225" s="123">
        <v>6741.8200883748359</v>
      </c>
      <c r="N225" s="128"/>
      <c r="O225" s="159"/>
      <c r="P225" s="141">
        <f t="shared" si="34"/>
        <v>33283.806749174444</v>
      </c>
      <c r="Q225" s="128"/>
      <c r="R225" s="123">
        <f t="shared" si="25"/>
        <v>27194.345047347739</v>
      </c>
      <c r="S225" s="123">
        <f t="shared" si="26"/>
        <v>-652.35838654812687</v>
      </c>
      <c r="T225" s="123">
        <f t="shared" si="27"/>
        <v>6741.8200883748359</v>
      </c>
      <c r="U225" s="140">
        <f t="shared" si="28"/>
        <v>0</v>
      </c>
      <c r="V225" s="128"/>
      <c r="W225" s="128"/>
      <c r="X225" s="128"/>
      <c r="Y225" s="128"/>
      <c r="Z225" s="128"/>
      <c r="AA225" s="128"/>
      <c r="AB225" s="128"/>
    </row>
    <row r="226" spans="1:28" x14ac:dyDescent="0.2">
      <c r="A226" s="128" t="s">
        <v>250</v>
      </c>
      <c r="B226" s="141">
        <f>B222+B223</f>
        <v>0</v>
      </c>
      <c r="C226" s="141">
        <f t="shared" ref="C226:N226" si="35">C222+C223</f>
        <v>0</v>
      </c>
      <c r="D226" s="141">
        <f t="shared" si="35"/>
        <v>0</v>
      </c>
      <c r="E226" s="141">
        <f t="shared" si="35"/>
        <v>0</v>
      </c>
      <c r="F226" s="141">
        <f t="shared" si="35"/>
        <v>0</v>
      </c>
      <c r="G226" s="141">
        <f t="shared" si="35"/>
        <v>0</v>
      </c>
      <c r="H226" s="156"/>
      <c r="I226" s="141">
        <f t="shared" si="35"/>
        <v>225468.4462875686</v>
      </c>
      <c r="J226" s="141">
        <f t="shared" si="35"/>
        <v>0</v>
      </c>
      <c r="K226" s="141">
        <f t="shared" si="35"/>
        <v>195194.15376347367</v>
      </c>
      <c r="L226" s="141">
        <f t="shared" si="35"/>
        <v>17826.410799842131</v>
      </c>
      <c r="M226" s="141">
        <f t="shared" si="35"/>
        <v>12447.881724252802</v>
      </c>
      <c r="N226" s="141">
        <f t="shared" si="35"/>
        <v>0</v>
      </c>
      <c r="O226" s="159"/>
      <c r="P226" s="141">
        <f>P222+P223</f>
        <v>225468.4462875686</v>
      </c>
      <c r="Q226" s="128"/>
      <c r="R226" s="123">
        <f t="shared" si="25"/>
        <v>195194.15376347367</v>
      </c>
      <c r="S226" s="123">
        <f t="shared" si="26"/>
        <v>17826.410799842131</v>
      </c>
      <c r="T226" s="123">
        <f t="shared" si="27"/>
        <v>12447.881724252802</v>
      </c>
      <c r="U226" s="140">
        <f t="shared" si="28"/>
        <v>0</v>
      </c>
      <c r="V226" s="128"/>
      <c r="W226" s="128"/>
      <c r="X226" s="128"/>
      <c r="Y226" s="128"/>
      <c r="Z226" s="128"/>
      <c r="AA226" s="128"/>
      <c r="AB226" s="128"/>
    </row>
    <row r="227" spans="1:28" x14ac:dyDescent="0.2">
      <c r="A227" s="128" t="s">
        <v>251</v>
      </c>
      <c r="B227" s="139"/>
      <c r="C227" s="128"/>
      <c r="D227" s="128"/>
      <c r="E227" s="128"/>
      <c r="F227" s="128"/>
      <c r="G227" s="128"/>
      <c r="H227" s="156"/>
      <c r="I227" s="123"/>
      <c r="J227" s="128"/>
      <c r="K227" s="123"/>
      <c r="L227" s="123"/>
      <c r="M227" s="123"/>
      <c r="N227" s="128"/>
      <c r="O227" s="159"/>
      <c r="P227" s="141">
        <f>Pivot!Q15</f>
        <v>16702.527037717307</v>
      </c>
      <c r="Q227" s="128"/>
      <c r="R227" s="123">
        <f t="shared" si="25"/>
        <v>0</v>
      </c>
      <c r="S227" s="123">
        <f t="shared" si="26"/>
        <v>0</v>
      </c>
      <c r="T227" s="123">
        <f t="shared" si="27"/>
        <v>0</v>
      </c>
      <c r="U227" s="140">
        <f t="shared" si="28"/>
        <v>0</v>
      </c>
      <c r="V227" s="128"/>
      <c r="W227" s="128"/>
      <c r="X227" s="128"/>
      <c r="Y227" s="128"/>
      <c r="Z227" s="128"/>
      <c r="AA227" s="128"/>
      <c r="AB227" s="128"/>
    </row>
    <row r="228" spans="1:28" x14ac:dyDescent="0.2">
      <c r="A228" s="128" t="s">
        <v>252</v>
      </c>
      <c r="B228" s="139"/>
      <c r="C228" s="128"/>
      <c r="D228" s="128"/>
      <c r="E228" s="128"/>
      <c r="F228" s="128"/>
      <c r="G228" s="128"/>
      <c r="H228" s="156"/>
      <c r="I228" s="123"/>
      <c r="J228" s="128"/>
      <c r="K228" s="123"/>
      <c r="L228" s="123"/>
      <c r="M228" s="123"/>
      <c r="N228" s="128"/>
      <c r="O228" s="159"/>
      <c r="P228" s="141">
        <f>Pivot!Q16</f>
        <v>18468.194951446643</v>
      </c>
      <c r="Q228" s="128"/>
      <c r="R228" s="123">
        <f t="shared" si="25"/>
        <v>0</v>
      </c>
      <c r="S228" s="123">
        <f t="shared" si="26"/>
        <v>0</v>
      </c>
      <c r="T228" s="123">
        <f t="shared" si="27"/>
        <v>0</v>
      </c>
      <c r="U228" s="140">
        <f t="shared" si="28"/>
        <v>0</v>
      </c>
      <c r="V228" s="128"/>
      <c r="W228" s="128"/>
      <c r="X228" s="128"/>
      <c r="Y228" s="128"/>
      <c r="Z228" s="128"/>
      <c r="AA228" s="128"/>
      <c r="AB228" s="128"/>
    </row>
    <row r="229" spans="1:28" x14ac:dyDescent="0.2">
      <c r="A229" s="128" t="s">
        <v>253</v>
      </c>
      <c r="B229" s="139"/>
      <c r="C229" s="128"/>
      <c r="D229" s="128"/>
      <c r="E229" s="128"/>
      <c r="F229" s="128"/>
      <c r="G229" s="128"/>
      <c r="H229" s="156"/>
      <c r="I229" s="123"/>
      <c r="J229" s="128"/>
      <c r="K229" s="123"/>
      <c r="L229" s="123"/>
      <c r="M229" s="123"/>
      <c r="N229" s="128"/>
      <c r="O229" s="159"/>
      <c r="P229" s="141">
        <f>Pivot!Q17</f>
        <v>24033.598325740601</v>
      </c>
      <c r="Q229" s="128"/>
      <c r="R229" s="123">
        <f t="shared" si="25"/>
        <v>0</v>
      </c>
      <c r="S229" s="123">
        <f t="shared" si="26"/>
        <v>0</v>
      </c>
      <c r="T229" s="123">
        <f t="shared" si="27"/>
        <v>0</v>
      </c>
      <c r="U229" s="140">
        <f t="shared" si="28"/>
        <v>0</v>
      </c>
      <c r="V229" s="128"/>
      <c r="W229" s="128"/>
      <c r="X229" s="128"/>
      <c r="Y229" s="128"/>
      <c r="Z229" s="128"/>
      <c r="AA229" s="128"/>
      <c r="AB229" s="128"/>
    </row>
    <row r="230" spans="1:28" x14ac:dyDescent="0.2">
      <c r="A230" s="128" t="s">
        <v>254</v>
      </c>
      <c r="B230" s="139"/>
      <c r="C230" s="128"/>
      <c r="D230" s="128"/>
      <c r="E230" s="128"/>
      <c r="F230" s="128"/>
      <c r="G230" s="128"/>
      <c r="H230" s="156"/>
      <c r="I230" s="123"/>
      <c r="J230" s="128"/>
      <c r="K230" s="123"/>
      <c r="L230" s="123"/>
      <c r="M230" s="123"/>
      <c r="N230" s="128"/>
      <c r="O230" s="159"/>
      <c r="P230" s="141">
        <f>Pivot!Q18</f>
        <v>14407.163264946454</v>
      </c>
      <c r="Q230" s="128"/>
      <c r="R230" s="123">
        <f t="shared" si="25"/>
        <v>0</v>
      </c>
      <c r="S230" s="123">
        <f t="shared" si="26"/>
        <v>0</v>
      </c>
      <c r="T230" s="123">
        <f t="shared" si="27"/>
        <v>0</v>
      </c>
      <c r="U230" s="140">
        <f t="shared" si="28"/>
        <v>0</v>
      </c>
      <c r="V230" s="128"/>
      <c r="W230" s="128"/>
      <c r="X230" s="128"/>
      <c r="Y230" s="128"/>
      <c r="Z230" s="128"/>
      <c r="AA230" s="128"/>
      <c r="AB230" s="128"/>
    </row>
    <row r="231" spans="1:28" x14ac:dyDescent="0.2">
      <c r="A231" s="128" t="s">
        <v>255</v>
      </c>
      <c r="B231" s="139"/>
      <c r="C231" s="128"/>
      <c r="D231" s="128"/>
      <c r="E231" s="128"/>
      <c r="F231" s="128"/>
      <c r="G231" s="128"/>
      <c r="H231" s="156"/>
      <c r="I231" s="123"/>
      <c r="J231" s="128"/>
      <c r="K231" s="123"/>
      <c r="L231" s="123"/>
      <c r="M231" s="123"/>
      <c r="N231" s="128"/>
      <c r="O231" s="159"/>
      <c r="P231" s="141">
        <f>Pivot!Q19</f>
        <v>37809.106341415951</v>
      </c>
      <c r="Q231" s="128"/>
      <c r="R231" s="123">
        <f t="shared" si="25"/>
        <v>0</v>
      </c>
      <c r="S231" s="123">
        <f t="shared" si="26"/>
        <v>0</v>
      </c>
      <c r="T231" s="123">
        <f t="shared" si="27"/>
        <v>0</v>
      </c>
      <c r="U231" s="140">
        <f t="shared" si="28"/>
        <v>0</v>
      </c>
      <c r="V231" s="128"/>
      <c r="W231" s="128"/>
      <c r="X231" s="128"/>
      <c r="Y231" s="128"/>
      <c r="Z231" s="128"/>
      <c r="AA231" s="128"/>
      <c r="AB231" s="128"/>
    </row>
    <row r="232" spans="1:28" x14ac:dyDescent="0.2">
      <c r="A232" s="128" t="s">
        <v>256</v>
      </c>
      <c r="B232" s="139"/>
      <c r="C232" s="128"/>
      <c r="D232" s="128"/>
      <c r="E232" s="128"/>
      <c r="F232" s="128"/>
      <c r="G232" s="128"/>
      <c r="H232" s="156"/>
      <c r="I232" s="123"/>
      <c r="J232" s="128"/>
      <c r="K232" s="123"/>
      <c r="L232" s="123"/>
      <c r="M232" s="123"/>
      <c r="N232" s="128"/>
      <c r="O232" s="159"/>
      <c r="P232" s="141">
        <f>Pivot!Q20</f>
        <v>94392.315723356747</v>
      </c>
      <c r="Q232" s="128"/>
      <c r="R232" s="123">
        <f t="shared" si="25"/>
        <v>0</v>
      </c>
      <c r="S232" s="123">
        <f t="shared" si="26"/>
        <v>0</v>
      </c>
      <c r="T232" s="123">
        <f t="shared" si="27"/>
        <v>0</v>
      </c>
      <c r="U232" s="140">
        <f t="shared" si="28"/>
        <v>0</v>
      </c>
      <c r="V232" s="128"/>
      <c r="W232" s="128"/>
      <c r="X232" s="128"/>
      <c r="Y232" s="128"/>
      <c r="Z232" s="128"/>
      <c r="AA232" s="128"/>
      <c r="AB232" s="128"/>
    </row>
    <row r="233" spans="1:28" x14ac:dyDescent="0.2">
      <c r="A233" s="128" t="s">
        <v>257</v>
      </c>
      <c r="B233" s="139">
        <f t="shared" ref="B233" si="36">SUM(D233:G233)</f>
        <v>0</v>
      </c>
      <c r="C233" s="128"/>
      <c r="D233" s="123">
        <v>0</v>
      </c>
      <c r="E233" s="123">
        <v>0</v>
      </c>
      <c r="F233" s="123">
        <v>0</v>
      </c>
      <c r="G233" s="123">
        <v>0</v>
      </c>
      <c r="H233" s="156"/>
      <c r="I233" s="123">
        <f t="shared" ref="I233" si="37">SUM(K233:N233)</f>
        <v>0</v>
      </c>
      <c r="J233" s="128"/>
      <c r="K233" s="123">
        <v>0</v>
      </c>
      <c r="L233" s="123">
        <v>0</v>
      </c>
      <c r="M233" s="123">
        <v>0</v>
      </c>
      <c r="N233" s="128"/>
      <c r="O233" s="159"/>
      <c r="P233" s="141">
        <f>Pivot!B13+Pivot!B12</f>
        <v>-120490.47397314379</v>
      </c>
      <c r="Q233" s="128"/>
      <c r="R233" s="123">
        <f t="shared" si="25"/>
        <v>0</v>
      </c>
      <c r="S233" s="123">
        <f t="shared" si="26"/>
        <v>0</v>
      </c>
      <c r="T233" s="123">
        <f t="shared" si="27"/>
        <v>0</v>
      </c>
      <c r="U233" s="140">
        <f t="shared" si="28"/>
        <v>0</v>
      </c>
      <c r="V233" s="128"/>
      <c r="W233" s="128"/>
      <c r="X233" s="128"/>
      <c r="Y233" s="128"/>
      <c r="Z233" s="128"/>
      <c r="AA233" s="128"/>
      <c r="AB233" s="128"/>
    </row>
    <row r="234" spans="1:28" hidden="1" x14ac:dyDescent="0.2">
      <c r="A234" s="128" t="s">
        <v>258</v>
      </c>
      <c r="B234" s="139"/>
      <c r="C234" s="128"/>
      <c r="D234" s="128"/>
      <c r="E234" s="128"/>
      <c r="F234" s="128"/>
      <c r="G234" s="128"/>
      <c r="H234" s="156"/>
      <c r="I234" s="123"/>
      <c r="J234" s="128"/>
      <c r="K234" s="123"/>
      <c r="L234" s="123"/>
      <c r="M234" s="123"/>
      <c r="N234" s="128"/>
      <c r="O234" s="159"/>
      <c r="P234" s="141">
        <f t="shared" si="24"/>
        <v>0</v>
      </c>
      <c r="Q234" s="128"/>
      <c r="R234" s="123">
        <f t="shared" si="25"/>
        <v>0</v>
      </c>
      <c r="S234" s="123">
        <f t="shared" si="26"/>
        <v>0</v>
      </c>
      <c r="T234" s="123">
        <f t="shared" si="27"/>
        <v>0</v>
      </c>
      <c r="U234" s="140">
        <f t="shared" si="28"/>
        <v>0</v>
      </c>
      <c r="V234" s="128"/>
      <c r="W234" s="128"/>
      <c r="X234" s="128"/>
      <c r="Y234" s="128"/>
      <c r="Z234" s="128"/>
      <c r="AA234" s="128"/>
      <c r="AB234" s="128"/>
    </row>
    <row r="235" spans="1:28" x14ac:dyDescent="0.2">
      <c r="A235" s="128" t="s">
        <v>12</v>
      </c>
      <c r="B235" s="139"/>
      <c r="C235" s="128"/>
      <c r="D235" s="128"/>
      <c r="E235" s="128"/>
      <c r="F235" s="128"/>
      <c r="G235" s="128"/>
      <c r="H235" s="156"/>
      <c r="I235" s="123"/>
      <c r="J235" s="128"/>
      <c r="K235" s="128"/>
      <c r="L235" s="123"/>
      <c r="M235" s="123"/>
      <c r="N235" s="128"/>
      <c r="O235" s="159"/>
      <c r="P235" s="141">
        <f>Pivot!H12</f>
        <v>13059.841782768301</v>
      </c>
      <c r="Q235" s="128"/>
      <c r="R235" s="128"/>
      <c r="S235" s="128"/>
      <c r="T235" s="128"/>
      <c r="U235" s="128"/>
      <c r="V235" s="128"/>
      <c r="W235" s="128"/>
      <c r="X235" s="128"/>
      <c r="Y235" s="128"/>
      <c r="Z235" s="128"/>
      <c r="AA235" s="128"/>
      <c r="AB235" s="128"/>
    </row>
    <row r="236" spans="1:28" x14ac:dyDescent="0.2">
      <c r="A236" s="128" t="s">
        <v>353</v>
      </c>
      <c r="B236" s="139"/>
      <c r="C236" s="128"/>
      <c r="D236" s="128"/>
      <c r="E236" s="128"/>
      <c r="F236" s="128"/>
      <c r="G236" s="128"/>
      <c r="H236" s="156"/>
      <c r="I236" s="123"/>
      <c r="J236" s="128"/>
      <c r="K236" s="128"/>
      <c r="L236" s="123"/>
      <c r="M236" s="123"/>
      <c r="N236" s="128"/>
      <c r="O236" s="159"/>
      <c r="P236" s="141">
        <f>Pivot!N12</f>
        <v>-67747.932140883961</v>
      </c>
      <c r="Q236" s="128"/>
      <c r="R236" s="128"/>
      <c r="S236" s="128"/>
      <c r="T236" s="128"/>
      <c r="U236" s="128"/>
      <c r="V236" s="128"/>
      <c r="W236" s="128"/>
      <c r="X236" s="128"/>
      <c r="Y236" s="128"/>
      <c r="Z236" s="128"/>
      <c r="AA236" s="128"/>
      <c r="AB236" s="128"/>
    </row>
    <row r="237" spans="1:28" x14ac:dyDescent="0.2">
      <c r="A237" s="128" t="s">
        <v>11</v>
      </c>
      <c r="B237" s="139"/>
      <c r="C237" s="128"/>
      <c r="D237" s="128"/>
      <c r="E237" s="128"/>
      <c r="F237" s="128"/>
      <c r="G237" s="128"/>
      <c r="H237" s="156"/>
      <c r="I237" s="123"/>
      <c r="J237" s="128"/>
      <c r="K237" s="128"/>
      <c r="L237" s="123"/>
      <c r="M237" s="123"/>
      <c r="N237" s="128"/>
      <c r="O237" s="159"/>
      <c r="P237" s="132">
        <f>Pivot!E12</f>
        <v>98062.430177495902</v>
      </c>
      <c r="Q237" s="128"/>
      <c r="R237" s="128"/>
      <c r="S237" s="128"/>
      <c r="T237" s="128"/>
      <c r="U237" s="128"/>
      <c r="V237" s="128"/>
      <c r="W237" s="128"/>
      <c r="X237" s="128"/>
      <c r="Y237" s="128"/>
      <c r="Z237" s="128"/>
      <c r="AA237" s="128"/>
      <c r="AB237" s="128"/>
    </row>
    <row r="238" spans="1:28" x14ac:dyDescent="0.2">
      <c r="A238" s="128" t="s">
        <v>180</v>
      </c>
      <c r="B238" s="139"/>
      <c r="C238" s="128"/>
      <c r="D238" s="128"/>
      <c r="E238" s="128"/>
      <c r="F238" s="128"/>
      <c r="G238" s="128"/>
      <c r="H238" s="156"/>
      <c r="I238" s="123"/>
      <c r="J238" s="128"/>
      <c r="K238" s="128"/>
      <c r="L238" s="123"/>
      <c r="M238" s="123"/>
      <c r="N238" s="128"/>
      <c r="O238" s="159"/>
      <c r="P238" s="132">
        <f>Pivot!T14</f>
        <v>94867.53472038047</v>
      </c>
      <c r="Q238" s="128"/>
      <c r="R238" s="128"/>
      <c r="S238" s="128"/>
      <c r="T238" s="128"/>
      <c r="U238" s="128"/>
      <c r="V238" s="128"/>
      <c r="W238" s="128"/>
      <c r="X238" s="128"/>
      <c r="Y238" s="128"/>
      <c r="Z238" s="128"/>
      <c r="AA238" s="128"/>
      <c r="AB238" s="128"/>
    </row>
    <row r="239" spans="1:28" x14ac:dyDescent="0.2">
      <c r="A239" s="128" t="s">
        <v>366</v>
      </c>
      <c r="B239" s="139"/>
      <c r="C239" s="128"/>
      <c r="D239" s="128"/>
      <c r="E239" s="128"/>
      <c r="F239" s="128"/>
      <c r="G239" s="128"/>
      <c r="H239" s="157"/>
      <c r="I239" s="123"/>
      <c r="J239" s="128"/>
      <c r="K239" s="128"/>
      <c r="L239" s="123"/>
      <c r="M239" s="123"/>
      <c r="N239" s="128"/>
      <c r="O239" s="160"/>
      <c r="P239" s="132">
        <f>Pivot!W14</f>
        <v>41983.990674105145</v>
      </c>
      <c r="Q239" s="128"/>
      <c r="R239" s="128"/>
      <c r="S239" s="128"/>
      <c r="T239" s="128"/>
      <c r="U239" s="128"/>
      <c r="V239" s="128"/>
      <c r="W239" s="128"/>
      <c r="X239" s="128"/>
      <c r="Y239" s="128"/>
      <c r="Z239" s="128"/>
      <c r="AA239" s="128"/>
      <c r="AB239" s="128"/>
    </row>
  </sheetData>
  <mergeCells count="7">
    <mergeCell ref="B3:G3"/>
    <mergeCell ref="I3:N3"/>
    <mergeCell ref="P3:U3"/>
    <mergeCell ref="A1:M1"/>
    <mergeCell ref="A3:A4"/>
    <mergeCell ref="H3:H239"/>
    <mergeCell ref="O3:O239"/>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F0"/>
  </sheetPr>
  <dimension ref="A1:O239"/>
  <sheetViews>
    <sheetView workbookViewId="0">
      <pane xSplit="1" ySplit="4" topLeftCell="B213" activePane="bottomRight" state="frozen"/>
      <selection pane="topRight" activeCell="B1" sqref="B1"/>
      <selection pane="bottomLeft" activeCell="A5" sqref="A5"/>
      <selection pane="bottomRight" activeCell="H215" sqref="H215"/>
    </sheetView>
  </sheetViews>
  <sheetFormatPr defaultColWidth="8.85546875" defaultRowHeight="12.75" x14ac:dyDescent="0.2"/>
  <cols>
    <col min="1" max="1" width="27.42578125" bestFit="1" customWidth="1"/>
    <col min="2" max="2" width="22.140625" customWidth="1"/>
    <col min="3" max="3" width="11" hidden="1" customWidth="1"/>
    <col min="4" max="5" width="10.42578125" hidden="1" customWidth="1"/>
    <col min="6" max="6" width="11.85546875" customWidth="1"/>
    <col min="7" max="7" width="12.28515625" customWidth="1"/>
    <col min="8" max="8" width="12.85546875" bestFit="1" customWidth="1"/>
    <col min="9" max="9" width="0" hidden="1" customWidth="1"/>
    <col min="10" max="10" width="19.140625" bestFit="1" customWidth="1"/>
  </cols>
  <sheetData>
    <row r="1" spans="1:15" ht="63" customHeight="1" x14ac:dyDescent="0.2">
      <c r="A1" s="151" t="s">
        <v>372</v>
      </c>
      <c r="B1" s="151"/>
      <c r="C1" s="151"/>
      <c r="D1" s="151"/>
      <c r="E1" s="151"/>
      <c r="F1" s="151"/>
      <c r="G1" s="151"/>
      <c r="H1" s="151"/>
      <c r="I1" s="151"/>
      <c r="J1" s="151"/>
      <c r="K1" s="151"/>
      <c r="L1" s="151"/>
      <c r="M1" s="151"/>
      <c r="N1" s="151"/>
      <c r="O1" s="151"/>
    </row>
    <row r="3" spans="1:15" x14ac:dyDescent="0.2">
      <c r="A3" s="153" t="s">
        <v>299</v>
      </c>
      <c r="B3" s="161" t="s">
        <v>352</v>
      </c>
      <c r="C3" s="128"/>
      <c r="D3" s="152" t="s">
        <v>325</v>
      </c>
      <c r="E3" s="152"/>
      <c r="F3" s="152"/>
      <c r="G3" s="152"/>
      <c r="H3" s="152"/>
      <c r="I3" s="133"/>
      <c r="J3" s="133"/>
      <c r="K3" s="133"/>
      <c r="L3" s="133"/>
      <c r="M3" s="133"/>
      <c r="N3" s="133"/>
      <c r="O3" s="133"/>
    </row>
    <row r="4" spans="1:15" ht="51" x14ac:dyDescent="0.2">
      <c r="A4" s="154"/>
      <c r="B4" s="162"/>
      <c r="C4" s="143"/>
      <c r="D4" s="133" t="s">
        <v>327</v>
      </c>
      <c r="E4" s="133" t="s">
        <v>326</v>
      </c>
      <c r="F4" s="133" t="s">
        <v>328</v>
      </c>
      <c r="G4" s="134" t="s">
        <v>323</v>
      </c>
      <c r="H4" s="134" t="s">
        <v>324</v>
      </c>
      <c r="I4" s="133"/>
      <c r="J4" s="137" t="s">
        <v>9</v>
      </c>
      <c r="K4" s="137" t="s">
        <v>10</v>
      </c>
      <c r="L4" s="138" t="s">
        <v>11</v>
      </c>
      <c r="M4" s="138" t="s">
        <v>12</v>
      </c>
      <c r="N4" s="138" t="s">
        <v>13</v>
      </c>
      <c r="O4" s="138" t="s">
        <v>353</v>
      </c>
    </row>
    <row r="5" spans="1:15" x14ac:dyDescent="0.2">
      <c r="A5" s="128" t="s">
        <v>16</v>
      </c>
      <c r="B5" s="140">
        <f>IF(F5&gt;0,F5-G5-H5,0)</f>
        <v>0</v>
      </c>
      <c r="C5" s="128"/>
      <c r="D5" s="128"/>
      <c r="E5" s="128"/>
      <c r="F5" s="144">
        <v>0</v>
      </c>
      <c r="G5" s="123">
        <v>8476.4585871971285</v>
      </c>
      <c r="H5" s="128">
        <v>0</v>
      </c>
      <c r="I5" s="128"/>
      <c r="J5" s="128" t="s">
        <v>18</v>
      </c>
      <c r="K5" s="128">
        <v>0</v>
      </c>
      <c r="L5" s="128" t="s">
        <v>354</v>
      </c>
      <c r="M5" s="128" t="s">
        <v>354</v>
      </c>
      <c r="N5" s="128" t="s">
        <v>354</v>
      </c>
      <c r="O5" s="128" t="s">
        <v>354</v>
      </c>
    </row>
    <row r="6" spans="1:15" x14ac:dyDescent="0.2">
      <c r="A6" s="128" t="s">
        <v>19</v>
      </c>
      <c r="B6" s="140">
        <f t="shared" ref="B6:B69" si="0">IF(F6&gt;0,F6-G6-H6,0)</f>
        <v>0</v>
      </c>
      <c r="C6" s="128"/>
      <c r="D6" s="128"/>
      <c r="E6" s="128"/>
      <c r="F6" s="144">
        <v>0</v>
      </c>
      <c r="G6" s="123">
        <v>15860.623684872828</v>
      </c>
      <c r="H6" s="128">
        <v>0</v>
      </c>
      <c r="I6" s="128"/>
      <c r="J6" s="128" t="s">
        <v>18</v>
      </c>
      <c r="K6" s="128" t="s">
        <v>20</v>
      </c>
      <c r="L6" s="128" t="s">
        <v>354</v>
      </c>
      <c r="M6" s="128" t="s">
        <v>354</v>
      </c>
      <c r="N6" s="128" t="s">
        <v>354</v>
      </c>
      <c r="O6" s="128" t="s">
        <v>354</v>
      </c>
    </row>
    <row r="7" spans="1:15" x14ac:dyDescent="0.2">
      <c r="A7" s="128" t="s">
        <v>22</v>
      </c>
      <c r="B7" s="140">
        <f t="shared" si="0"/>
        <v>0</v>
      </c>
      <c r="C7" s="128"/>
      <c r="D7" s="128"/>
      <c r="E7" s="128"/>
      <c r="F7" s="144">
        <v>0</v>
      </c>
      <c r="G7" s="123">
        <v>13651.530544830332</v>
      </c>
      <c r="H7" s="128">
        <v>0</v>
      </c>
      <c r="I7" s="128"/>
      <c r="J7" s="128" t="s">
        <v>18</v>
      </c>
      <c r="K7" s="128">
        <v>0</v>
      </c>
      <c r="L7" s="128" t="s">
        <v>354</v>
      </c>
      <c r="M7" s="128" t="s">
        <v>354</v>
      </c>
      <c r="N7" s="128" t="s">
        <v>354</v>
      </c>
      <c r="O7" s="128" t="s">
        <v>354</v>
      </c>
    </row>
    <row r="8" spans="1:15" x14ac:dyDescent="0.2">
      <c r="A8" s="128" t="s">
        <v>23</v>
      </c>
      <c r="B8" s="140">
        <f t="shared" si="0"/>
        <v>0</v>
      </c>
      <c r="C8" s="128"/>
      <c r="D8" s="128"/>
      <c r="E8" s="128"/>
      <c r="F8" s="144">
        <v>0</v>
      </c>
      <c r="G8" s="123">
        <v>10219.2372288774</v>
      </c>
      <c r="H8" s="128">
        <v>0</v>
      </c>
      <c r="I8" s="128"/>
      <c r="J8" s="128" t="s">
        <v>18</v>
      </c>
      <c r="K8" s="128">
        <v>0</v>
      </c>
      <c r="L8" s="128" t="s">
        <v>354</v>
      </c>
      <c r="M8" s="128" t="s">
        <v>354</v>
      </c>
      <c r="N8" s="128" t="s">
        <v>354</v>
      </c>
      <c r="O8" s="128" t="s">
        <v>354</v>
      </c>
    </row>
    <row r="9" spans="1:15" x14ac:dyDescent="0.2">
      <c r="A9" s="128" t="s">
        <v>25</v>
      </c>
      <c r="B9" s="140">
        <f t="shared" si="0"/>
        <v>0</v>
      </c>
      <c r="C9" s="128"/>
      <c r="D9" s="128"/>
      <c r="E9" s="128"/>
      <c r="F9" s="144">
        <v>0</v>
      </c>
      <c r="G9" s="123">
        <v>2127.0949971987211</v>
      </c>
      <c r="H9" s="128">
        <v>0</v>
      </c>
      <c r="I9" s="128"/>
      <c r="J9" s="128" t="s">
        <v>18</v>
      </c>
      <c r="K9" s="128">
        <v>0</v>
      </c>
      <c r="L9" s="128" t="s">
        <v>354</v>
      </c>
      <c r="M9" s="128" t="s">
        <v>354</v>
      </c>
      <c r="N9" s="128" t="s">
        <v>354</v>
      </c>
      <c r="O9" s="128" t="s">
        <v>354</v>
      </c>
    </row>
    <row r="10" spans="1:15" x14ac:dyDescent="0.2">
      <c r="A10" s="128" t="s">
        <v>26</v>
      </c>
      <c r="B10" s="140">
        <f t="shared" si="0"/>
        <v>0</v>
      </c>
      <c r="C10" s="128"/>
      <c r="D10" s="128"/>
      <c r="E10" s="128"/>
      <c r="F10" s="144">
        <v>0</v>
      </c>
      <c r="G10" s="123">
        <v>39099.942638915156</v>
      </c>
      <c r="H10" s="128">
        <v>0</v>
      </c>
      <c r="I10" s="128"/>
      <c r="J10" s="128" t="s">
        <v>18</v>
      </c>
      <c r="K10" s="128">
        <v>0</v>
      </c>
      <c r="L10" s="128" t="s">
        <v>354</v>
      </c>
      <c r="M10" s="128" t="s">
        <v>354</v>
      </c>
      <c r="N10" s="128" t="s">
        <v>354</v>
      </c>
      <c r="O10" s="128" t="s">
        <v>353</v>
      </c>
    </row>
    <row r="11" spans="1:15" x14ac:dyDescent="0.2">
      <c r="A11" s="128" t="s">
        <v>27</v>
      </c>
      <c r="B11" s="140">
        <f t="shared" si="0"/>
        <v>0</v>
      </c>
      <c r="C11" s="128"/>
      <c r="D11" s="128"/>
      <c r="E11" s="128"/>
      <c r="F11" s="144">
        <v>0</v>
      </c>
      <c r="G11" s="123">
        <v>16805.523899195628</v>
      </c>
      <c r="H11" s="128">
        <v>0</v>
      </c>
      <c r="I11" s="128"/>
      <c r="J11" s="128" t="s">
        <v>18</v>
      </c>
      <c r="K11" s="128" t="s">
        <v>20</v>
      </c>
      <c r="L11" s="128" t="s">
        <v>354</v>
      </c>
      <c r="M11" s="128" t="s">
        <v>354</v>
      </c>
      <c r="N11" s="128" t="s">
        <v>354</v>
      </c>
      <c r="O11" s="128" t="s">
        <v>354</v>
      </c>
    </row>
    <row r="12" spans="1:15" x14ac:dyDescent="0.2">
      <c r="A12" s="128" t="s">
        <v>29</v>
      </c>
      <c r="B12" s="140">
        <f t="shared" si="0"/>
        <v>0</v>
      </c>
      <c r="C12" s="128"/>
      <c r="D12" s="128"/>
      <c r="E12" s="128"/>
      <c r="F12" s="144">
        <v>0</v>
      </c>
      <c r="G12" s="123">
        <v>225109.76300503762</v>
      </c>
      <c r="H12" s="128">
        <v>0</v>
      </c>
      <c r="I12" s="128"/>
      <c r="J12" s="128" t="s">
        <v>18</v>
      </c>
      <c r="K12" s="128">
        <v>0</v>
      </c>
      <c r="L12" s="128" t="s">
        <v>354</v>
      </c>
      <c r="M12" s="128" t="s">
        <v>354</v>
      </c>
      <c r="N12" s="128" t="s">
        <v>354</v>
      </c>
      <c r="O12" s="128" t="s">
        <v>353</v>
      </c>
    </row>
    <row r="13" spans="1:15" x14ac:dyDescent="0.2">
      <c r="A13" s="128" t="s">
        <v>30</v>
      </c>
      <c r="B13" s="140">
        <f t="shared" si="0"/>
        <v>0</v>
      </c>
      <c r="C13" s="128"/>
      <c r="D13" s="128"/>
      <c r="E13" s="128"/>
      <c r="F13" s="144">
        <v>0</v>
      </c>
      <c r="G13" s="123">
        <v>19071.049575724312</v>
      </c>
      <c r="H13" s="128">
        <v>0</v>
      </c>
      <c r="I13" s="128"/>
      <c r="J13" s="128" t="s">
        <v>18</v>
      </c>
      <c r="K13" s="128" t="s">
        <v>20</v>
      </c>
      <c r="L13" s="128" t="s">
        <v>354</v>
      </c>
      <c r="M13" s="128" t="s">
        <v>354</v>
      </c>
      <c r="N13" s="128" t="s">
        <v>354</v>
      </c>
      <c r="O13" s="128" t="s">
        <v>354</v>
      </c>
    </row>
    <row r="14" spans="1:15" x14ac:dyDescent="0.2">
      <c r="A14" s="128" t="s">
        <v>31</v>
      </c>
      <c r="B14" s="140">
        <f t="shared" si="0"/>
        <v>0</v>
      </c>
      <c r="C14" s="128"/>
      <c r="D14" s="128"/>
      <c r="E14" s="128"/>
      <c r="F14" s="144">
        <v>0</v>
      </c>
      <c r="G14" s="123">
        <v>-4808.2951917461533</v>
      </c>
      <c r="H14" s="128">
        <v>0</v>
      </c>
      <c r="I14" s="128"/>
      <c r="J14" s="128" t="s">
        <v>18</v>
      </c>
      <c r="K14" s="128" t="s">
        <v>20</v>
      </c>
      <c r="L14" s="128" t="s">
        <v>354</v>
      </c>
      <c r="M14" s="128" t="s">
        <v>354</v>
      </c>
      <c r="N14" s="128" t="s">
        <v>354</v>
      </c>
      <c r="O14" s="128" t="s">
        <v>354</v>
      </c>
    </row>
    <row r="15" spans="1:15" x14ac:dyDescent="0.2">
      <c r="A15" s="128" t="s">
        <v>32</v>
      </c>
      <c r="B15" s="140">
        <f t="shared" si="0"/>
        <v>0</v>
      </c>
      <c r="C15" s="128"/>
      <c r="D15" s="128"/>
      <c r="E15" s="128"/>
      <c r="F15" s="144">
        <v>0</v>
      </c>
      <c r="G15" s="123">
        <v>93070.987859076093</v>
      </c>
      <c r="H15" s="128">
        <v>0</v>
      </c>
      <c r="I15" s="128"/>
      <c r="J15" s="128" t="s">
        <v>18</v>
      </c>
      <c r="K15" s="128" t="s">
        <v>20</v>
      </c>
      <c r="L15" s="128" t="s">
        <v>354</v>
      </c>
      <c r="M15" s="128" t="s">
        <v>354</v>
      </c>
      <c r="N15" s="128" t="s">
        <v>354</v>
      </c>
      <c r="O15" s="128" t="s">
        <v>354</v>
      </c>
    </row>
    <row r="16" spans="1:15" x14ac:dyDescent="0.2">
      <c r="A16" s="128" t="s">
        <v>33</v>
      </c>
      <c r="B16" s="140">
        <f t="shared" si="0"/>
        <v>0</v>
      </c>
      <c r="C16" s="128"/>
      <c r="D16" s="128"/>
      <c r="E16" s="128"/>
      <c r="F16" s="144">
        <v>0</v>
      </c>
      <c r="G16" s="123">
        <v>27863.60217527414</v>
      </c>
      <c r="H16" s="128">
        <v>0</v>
      </c>
      <c r="I16" s="128"/>
      <c r="J16" s="128" t="s">
        <v>18</v>
      </c>
      <c r="K16" s="128">
        <v>0</v>
      </c>
      <c r="L16" s="128" t="s">
        <v>354</v>
      </c>
      <c r="M16" s="128" t="s">
        <v>354</v>
      </c>
      <c r="N16" s="128" t="s">
        <v>354</v>
      </c>
      <c r="O16" s="128" t="s">
        <v>353</v>
      </c>
    </row>
    <row r="17" spans="1:15" x14ac:dyDescent="0.2">
      <c r="A17" s="128" t="s">
        <v>34</v>
      </c>
      <c r="B17" s="140">
        <f t="shared" si="0"/>
        <v>0</v>
      </c>
      <c r="C17" s="128"/>
      <c r="D17" s="128"/>
      <c r="E17" s="128"/>
      <c r="F17" s="144">
        <v>0</v>
      </c>
      <c r="G17" s="123">
        <v>61.984683599594668</v>
      </c>
      <c r="H17" s="128">
        <v>0</v>
      </c>
      <c r="I17" s="128"/>
      <c r="J17" s="128" t="s">
        <v>18</v>
      </c>
      <c r="K17" s="128">
        <v>0</v>
      </c>
      <c r="L17" s="128" t="s">
        <v>354</v>
      </c>
      <c r="M17" s="128" t="s">
        <v>354</v>
      </c>
      <c r="N17" s="128" t="s">
        <v>354</v>
      </c>
      <c r="O17" s="128" t="s">
        <v>353</v>
      </c>
    </row>
    <row r="18" spans="1:15" x14ac:dyDescent="0.2">
      <c r="A18" s="128" t="s">
        <v>35</v>
      </c>
      <c r="B18" s="140">
        <f t="shared" si="0"/>
        <v>0</v>
      </c>
      <c r="C18" s="128"/>
      <c r="D18" s="128"/>
      <c r="E18" s="128"/>
      <c r="F18" s="144">
        <v>0</v>
      </c>
      <c r="G18" s="123">
        <v>36034.996240321911</v>
      </c>
      <c r="H18" s="128">
        <v>0</v>
      </c>
      <c r="I18" s="128"/>
      <c r="J18" s="128" t="s">
        <v>18</v>
      </c>
      <c r="K18" s="128" t="s">
        <v>20</v>
      </c>
      <c r="L18" s="128" t="s">
        <v>354</v>
      </c>
      <c r="M18" s="128" t="s">
        <v>354</v>
      </c>
      <c r="N18" s="128" t="s">
        <v>354</v>
      </c>
      <c r="O18" s="128" t="s">
        <v>353</v>
      </c>
    </row>
    <row r="19" spans="1:15" x14ac:dyDescent="0.2">
      <c r="A19" s="128" t="s">
        <v>36</v>
      </c>
      <c r="B19" s="140">
        <f t="shared" si="0"/>
        <v>0</v>
      </c>
      <c r="C19" s="128"/>
      <c r="D19" s="128"/>
      <c r="E19" s="128"/>
      <c r="F19" s="144">
        <v>0</v>
      </c>
      <c r="G19" s="123">
        <v>33038.136037013624</v>
      </c>
      <c r="H19" s="128">
        <v>0</v>
      </c>
      <c r="I19" s="128"/>
      <c r="J19" s="128" t="s">
        <v>18</v>
      </c>
      <c r="K19" s="128" t="s">
        <v>20</v>
      </c>
      <c r="L19" s="128" t="s">
        <v>354</v>
      </c>
      <c r="M19" s="128" t="s">
        <v>354</v>
      </c>
      <c r="N19" s="128" t="s">
        <v>354</v>
      </c>
      <c r="O19" s="128" t="s">
        <v>353</v>
      </c>
    </row>
    <row r="20" spans="1:15" x14ac:dyDescent="0.2">
      <c r="A20" s="128" t="s">
        <v>37</v>
      </c>
      <c r="B20" s="140">
        <f t="shared" si="0"/>
        <v>0</v>
      </c>
      <c r="C20" s="128"/>
      <c r="D20" s="128"/>
      <c r="E20" s="128"/>
      <c r="F20" s="144">
        <v>0</v>
      </c>
      <c r="G20" s="123">
        <v>21978.611328924842</v>
      </c>
      <c r="H20" s="128">
        <v>0</v>
      </c>
      <c r="I20" s="128"/>
      <c r="J20" s="128" t="s">
        <v>18</v>
      </c>
      <c r="K20" s="128" t="s">
        <v>20</v>
      </c>
      <c r="L20" s="128" t="s">
        <v>354</v>
      </c>
      <c r="M20" s="128" t="s">
        <v>354</v>
      </c>
      <c r="N20" s="128" t="s">
        <v>354</v>
      </c>
      <c r="O20" s="128" t="s">
        <v>354</v>
      </c>
    </row>
    <row r="21" spans="1:15" x14ac:dyDescent="0.2">
      <c r="A21" s="128" t="s">
        <v>38</v>
      </c>
      <c r="B21" s="140">
        <f t="shared" si="0"/>
        <v>0</v>
      </c>
      <c r="C21" s="128"/>
      <c r="D21" s="128"/>
      <c r="E21" s="128"/>
      <c r="F21" s="144">
        <v>0</v>
      </c>
      <c r="G21" s="123">
        <v>34891.015766401892</v>
      </c>
      <c r="H21" s="128">
        <v>0</v>
      </c>
      <c r="I21" s="128"/>
      <c r="J21" s="128" t="s">
        <v>18</v>
      </c>
      <c r="K21" s="128">
        <v>0</v>
      </c>
      <c r="L21" s="128" t="s">
        <v>354</v>
      </c>
      <c r="M21" s="128" t="s">
        <v>354</v>
      </c>
      <c r="N21" s="128" t="s">
        <v>354</v>
      </c>
      <c r="O21" s="128" t="s">
        <v>353</v>
      </c>
    </row>
    <row r="22" spans="1:15" x14ac:dyDescent="0.2">
      <c r="A22" s="128" t="s">
        <v>39</v>
      </c>
      <c r="B22" s="140">
        <f t="shared" si="0"/>
        <v>0</v>
      </c>
      <c r="C22" s="128"/>
      <c r="D22" s="128"/>
      <c r="E22" s="128"/>
      <c r="F22" s="144">
        <v>0</v>
      </c>
      <c r="G22" s="123">
        <v>22609.827602677346</v>
      </c>
      <c r="H22" s="128">
        <v>0</v>
      </c>
      <c r="I22" s="128"/>
      <c r="J22" s="128" t="s">
        <v>18</v>
      </c>
      <c r="K22" s="128" t="s">
        <v>20</v>
      </c>
      <c r="L22" s="128" t="s">
        <v>354</v>
      </c>
      <c r="M22" s="128" t="s">
        <v>354</v>
      </c>
      <c r="N22" s="128" t="s">
        <v>354</v>
      </c>
      <c r="O22" s="128" t="s">
        <v>353</v>
      </c>
    </row>
    <row r="23" spans="1:15" x14ac:dyDescent="0.2">
      <c r="A23" s="128" t="s">
        <v>40</v>
      </c>
      <c r="B23" s="140">
        <f t="shared" si="0"/>
        <v>0</v>
      </c>
      <c r="C23" s="128"/>
      <c r="D23" s="128"/>
      <c r="E23" s="128"/>
      <c r="F23" s="144">
        <v>0</v>
      </c>
      <c r="G23" s="123">
        <v>1326.1662298802137</v>
      </c>
      <c r="H23" s="128">
        <v>0</v>
      </c>
      <c r="I23" s="128"/>
      <c r="J23" s="128" t="s">
        <v>18</v>
      </c>
      <c r="K23" s="128">
        <v>0</v>
      </c>
      <c r="L23" s="128" t="s">
        <v>354</v>
      </c>
      <c r="M23" s="128" t="s">
        <v>354</v>
      </c>
      <c r="N23" s="128" t="s">
        <v>354</v>
      </c>
      <c r="O23" s="128" t="s">
        <v>354</v>
      </c>
    </row>
    <row r="24" spans="1:15" x14ac:dyDescent="0.2">
      <c r="A24" s="128" t="s">
        <v>41</v>
      </c>
      <c r="B24" s="140">
        <f t="shared" si="0"/>
        <v>0</v>
      </c>
      <c r="C24" s="128"/>
      <c r="D24" s="128"/>
      <c r="E24" s="128"/>
      <c r="F24" s="144">
        <v>0</v>
      </c>
      <c r="G24" s="123">
        <v>26146.895072696989</v>
      </c>
      <c r="H24" s="128">
        <v>0</v>
      </c>
      <c r="I24" s="128"/>
      <c r="J24" s="128" t="s">
        <v>18</v>
      </c>
      <c r="K24" s="128" t="s">
        <v>20</v>
      </c>
      <c r="L24" s="128" t="s">
        <v>354</v>
      </c>
      <c r="M24" s="128" t="s">
        <v>354</v>
      </c>
      <c r="N24" s="128" t="s">
        <v>354</v>
      </c>
      <c r="O24" s="128" t="s">
        <v>354</v>
      </c>
    </row>
    <row r="25" spans="1:15" x14ac:dyDescent="0.2">
      <c r="A25" s="128" t="s">
        <v>42</v>
      </c>
      <c r="B25" s="140">
        <f t="shared" si="0"/>
        <v>0</v>
      </c>
      <c r="C25" s="128"/>
      <c r="D25" s="128"/>
      <c r="E25" s="128"/>
      <c r="F25" s="144">
        <v>0</v>
      </c>
      <c r="G25" s="123">
        <v>3006.9832488338743</v>
      </c>
      <c r="H25" s="128">
        <v>0</v>
      </c>
      <c r="I25" s="128"/>
      <c r="J25" s="128" t="s">
        <v>18</v>
      </c>
      <c r="K25" s="128">
        <v>0</v>
      </c>
      <c r="L25" s="128" t="s">
        <v>354</v>
      </c>
      <c r="M25" s="128" t="s">
        <v>354</v>
      </c>
      <c r="N25" s="128" t="s">
        <v>354</v>
      </c>
      <c r="O25" s="128" t="s">
        <v>354</v>
      </c>
    </row>
    <row r="26" spans="1:15" x14ac:dyDescent="0.2">
      <c r="A26" s="128" t="s">
        <v>43</v>
      </c>
      <c r="B26" s="140">
        <f t="shared" si="0"/>
        <v>0</v>
      </c>
      <c r="C26" s="128"/>
      <c r="D26" s="128"/>
      <c r="E26" s="128"/>
      <c r="F26" s="144">
        <v>0</v>
      </c>
      <c r="G26" s="123">
        <v>7211.1932067990056</v>
      </c>
      <c r="H26" s="128">
        <v>0</v>
      </c>
      <c r="I26" s="128"/>
      <c r="J26" s="128" t="s">
        <v>18</v>
      </c>
      <c r="K26" s="128">
        <v>0</v>
      </c>
      <c r="L26" s="128" t="s">
        <v>354</v>
      </c>
      <c r="M26" s="128" t="s">
        <v>354</v>
      </c>
      <c r="N26" s="128" t="s">
        <v>354</v>
      </c>
      <c r="O26" s="128" t="s">
        <v>354</v>
      </c>
    </row>
    <row r="27" spans="1:15" x14ac:dyDescent="0.2">
      <c r="A27" s="128" t="s">
        <v>44</v>
      </c>
      <c r="B27" s="140">
        <f t="shared" si="0"/>
        <v>0</v>
      </c>
      <c r="C27" s="128"/>
      <c r="D27" s="128"/>
      <c r="E27" s="128"/>
      <c r="F27" s="144">
        <v>0</v>
      </c>
      <c r="G27" s="123">
        <v>843.96185286082016</v>
      </c>
      <c r="H27" s="128">
        <v>0</v>
      </c>
      <c r="I27" s="128"/>
      <c r="J27" s="128" t="s">
        <v>18</v>
      </c>
      <c r="K27" s="128" t="s">
        <v>20</v>
      </c>
      <c r="L27" s="128" t="s">
        <v>354</v>
      </c>
      <c r="M27" s="128" t="s">
        <v>354</v>
      </c>
      <c r="N27" s="128" t="s">
        <v>354</v>
      </c>
      <c r="O27" s="128" t="s">
        <v>354</v>
      </c>
    </row>
    <row r="28" spans="1:15" x14ac:dyDescent="0.2">
      <c r="A28" s="128" t="s">
        <v>45</v>
      </c>
      <c r="B28" s="140">
        <f t="shared" si="0"/>
        <v>0</v>
      </c>
      <c r="C28" s="128"/>
      <c r="D28" s="128"/>
      <c r="E28" s="128"/>
      <c r="F28" s="144">
        <v>0</v>
      </c>
      <c r="G28" s="123">
        <v>638.69690061277799</v>
      </c>
      <c r="H28" s="128">
        <v>0</v>
      </c>
      <c r="I28" s="128"/>
      <c r="J28" s="128" t="s">
        <v>18</v>
      </c>
      <c r="K28" s="128" t="s">
        <v>20</v>
      </c>
      <c r="L28" s="128" t="s">
        <v>354</v>
      </c>
      <c r="M28" s="128" t="s">
        <v>354</v>
      </c>
      <c r="N28" s="128" t="s">
        <v>354</v>
      </c>
      <c r="O28" s="128" t="s">
        <v>354</v>
      </c>
    </row>
    <row r="29" spans="1:15" x14ac:dyDescent="0.2">
      <c r="A29" s="128" t="s">
        <v>46</v>
      </c>
      <c r="B29" s="140">
        <f t="shared" si="0"/>
        <v>0</v>
      </c>
      <c r="C29" s="128"/>
      <c r="D29" s="128"/>
      <c r="E29" s="128"/>
      <c r="F29" s="144">
        <v>0</v>
      </c>
      <c r="G29" s="123">
        <v>9730.5580772919529</v>
      </c>
      <c r="H29" s="128">
        <v>0</v>
      </c>
      <c r="I29" s="128"/>
      <c r="J29" s="128" t="s">
        <v>18</v>
      </c>
      <c r="K29" s="128" t="s">
        <v>20</v>
      </c>
      <c r="L29" s="128" t="s">
        <v>354</v>
      </c>
      <c r="M29" s="128" t="s">
        <v>354</v>
      </c>
      <c r="N29" s="128" t="s">
        <v>354</v>
      </c>
      <c r="O29" s="128" t="s">
        <v>354</v>
      </c>
    </row>
    <row r="30" spans="1:15" x14ac:dyDescent="0.2">
      <c r="A30" s="128" t="s">
        <v>47</v>
      </c>
      <c r="B30" s="140">
        <f t="shared" si="0"/>
        <v>0</v>
      </c>
      <c r="C30" s="128"/>
      <c r="D30" s="128"/>
      <c r="E30" s="128"/>
      <c r="F30" s="144">
        <v>0</v>
      </c>
      <c r="G30" s="123">
        <v>4585.3968553289051</v>
      </c>
      <c r="H30" s="128">
        <v>0</v>
      </c>
      <c r="I30" s="128"/>
      <c r="J30" s="128" t="s">
        <v>18</v>
      </c>
      <c r="K30" s="128">
        <v>0</v>
      </c>
      <c r="L30" s="128" t="s">
        <v>354</v>
      </c>
      <c r="M30" s="128" t="s">
        <v>354</v>
      </c>
      <c r="N30" s="128" t="s">
        <v>354</v>
      </c>
      <c r="O30" s="128" t="s">
        <v>353</v>
      </c>
    </row>
    <row r="31" spans="1:15" x14ac:dyDescent="0.2">
      <c r="A31" s="128" t="s">
        <v>49</v>
      </c>
      <c r="B31" s="140">
        <f t="shared" si="0"/>
        <v>0</v>
      </c>
      <c r="C31" s="128"/>
      <c r="D31" s="128"/>
      <c r="E31" s="128"/>
      <c r="F31" s="144">
        <v>0</v>
      </c>
      <c r="G31" s="123">
        <v>1573.8032591156634</v>
      </c>
      <c r="H31" s="128">
        <v>0</v>
      </c>
      <c r="I31" s="128"/>
      <c r="J31" s="128" t="s">
        <v>18</v>
      </c>
      <c r="K31" s="128">
        <v>0</v>
      </c>
      <c r="L31" s="128" t="s">
        <v>354</v>
      </c>
      <c r="M31" s="128" t="s">
        <v>354</v>
      </c>
      <c r="N31" s="128" t="s">
        <v>354</v>
      </c>
      <c r="O31" s="128" t="s">
        <v>354</v>
      </c>
    </row>
    <row r="32" spans="1:15" x14ac:dyDescent="0.2">
      <c r="A32" s="128" t="s">
        <v>50</v>
      </c>
      <c r="B32" s="140">
        <f t="shared" si="0"/>
        <v>0</v>
      </c>
      <c r="C32" s="128"/>
      <c r="D32" s="128"/>
      <c r="E32" s="128"/>
      <c r="F32" s="144">
        <v>0</v>
      </c>
      <c r="G32" s="123">
        <v>3022.218168139013</v>
      </c>
      <c r="H32" s="128">
        <v>0</v>
      </c>
      <c r="I32" s="128"/>
      <c r="J32" s="128" t="s">
        <v>18</v>
      </c>
      <c r="K32" s="128" t="s">
        <v>20</v>
      </c>
      <c r="L32" s="128" t="s">
        <v>354</v>
      </c>
      <c r="M32" s="128" t="s">
        <v>354</v>
      </c>
      <c r="N32" s="128" t="s">
        <v>354</v>
      </c>
      <c r="O32" s="128" t="s">
        <v>354</v>
      </c>
    </row>
    <row r="33" spans="1:15" x14ac:dyDescent="0.2">
      <c r="A33" s="128" t="s">
        <v>51</v>
      </c>
      <c r="B33" s="140">
        <f t="shared" si="0"/>
        <v>0</v>
      </c>
      <c r="C33" s="128"/>
      <c r="D33" s="128"/>
      <c r="E33" s="128"/>
      <c r="F33" s="144">
        <v>0</v>
      </c>
      <c r="G33" s="123">
        <v>352.22741252445223</v>
      </c>
      <c r="H33" s="128">
        <v>0</v>
      </c>
      <c r="I33" s="128"/>
      <c r="J33" s="128" t="s">
        <v>18</v>
      </c>
      <c r="K33" s="128" t="s">
        <v>20</v>
      </c>
      <c r="L33" s="128" t="s">
        <v>354</v>
      </c>
      <c r="M33" s="128" t="s">
        <v>354</v>
      </c>
      <c r="N33" s="128" t="s">
        <v>354</v>
      </c>
      <c r="O33" s="128" t="s">
        <v>354</v>
      </c>
    </row>
    <row r="34" spans="1:15" x14ac:dyDescent="0.2">
      <c r="A34" s="128" t="s">
        <v>52</v>
      </c>
      <c r="B34" s="140">
        <f t="shared" si="0"/>
        <v>0</v>
      </c>
      <c r="C34" s="128"/>
      <c r="D34" s="128"/>
      <c r="E34" s="128"/>
      <c r="F34" s="144">
        <v>0</v>
      </c>
      <c r="G34" s="123">
        <v>7544.9350848749546</v>
      </c>
      <c r="H34" s="128">
        <v>2745.6101326862599</v>
      </c>
      <c r="I34" s="128"/>
      <c r="J34" s="128" t="s">
        <v>18</v>
      </c>
      <c r="K34" s="128">
        <v>0</v>
      </c>
      <c r="L34" s="128" t="s">
        <v>354</v>
      </c>
      <c r="M34" s="128" t="s">
        <v>354</v>
      </c>
      <c r="N34" s="128" t="s">
        <v>354</v>
      </c>
      <c r="O34" s="128" t="s">
        <v>354</v>
      </c>
    </row>
    <row r="35" spans="1:15" x14ac:dyDescent="0.2">
      <c r="A35" s="128" t="s">
        <v>53</v>
      </c>
      <c r="B35" s="140">
        <f t="shared" si="0"/>
        <v>0</v>
      </c>
      <c r="C35" s="128"/>
      <c r="D35" s="128"/>
      <c r="E35" s="128"/>
      <c r="F35" s="144">
        <v>0</v>
      </c>
      <c r="G35" s="123">
        <v>13472.78591778169</v>
      </c>
      <c r="H35" s="128">
        <v>0</v>
      </c>
      <c r="I35" s="128"/>
      <c r="J35" s="128" t="s">
        <v>18</v>
      </c>
      <c r="K35" s="128">
        <v>0</v>
      </c>
      <c r="L35" s="128" t="s">
        <v>354</v>
      </c>
      <c r="M35" s="128" t="s">
        <v>354</v>
      </c>
      <c r="N35" s="128" t="s">
        <v>354</v>
      </c>
      <c r="O35" s="128" t="s">
        <v>354</v>
      </c>
    </row>
    <row r="36" spans="1:15" x14ac:dyDescent="0.2">
      <c r="A36" s="128" t="s">
        <v>54</v>
      </c>
      <c r="B36" s="140">
        <f t="shared" si="0"/>
        <v>0</v>
      </c>
      <c r="C36" s="128"/>
      <c r="D36" s="128"/>
      <c r="E36" s="128"/>
      <c r="F36" s="144">
        <v>0</v>
      </c>
      <c r="G36" s="123">
        <v>0</v>
      </c>
      <c r="H36" s="128">
        <v>0</v>
      </c>
      <c r="I36" s="128"/>
      <c r="J36" s="128" t="s">
        <v>56</v>
      </c>
      <c r="K36" s="128">
        <v>0</v>
      </c>
      <c r="L36" s="128" t="s">
        <v>354</v>
      </c>
      <c r="M36" s="128" t="s">
        <v>354</v>
      </c>
      <c r="N36" s="128" t="s">
        <v>354</v>
      </c>
      <c r="O36" s="128" t="s">
        <v>354</v>
      </c>
    </row>
    <row r="37" spans="1:15" x14ac:dyDescent="0.2">
      <c r="A37" s="128" t="s">
        <v>57</v>
      </c>
      <c r="B37" s="140">
        <f t="shared" si="0"/>
        <v>0</v>
      </c>
      <c r="C37" s="128"/>
      <c r="D37" s="128"/>
      <c r="E37" s="128"/>
      <c r="F37" s="144">
        <v>0</v>
      </c>
      <c r="G37" s="123">
        <v>0</v>
      </c>
      <c r="H37" s="128">
        <v>0</v>
      </c>
      <c r="I37" s="128"/>
      <c r="J37" s="128" t="s">
        <v>56</v>
      </c>
      <c r="K37" s="128">
        <v>0</v>
      </c>
      <c r="L37" s="128" t="s">
        <v>354</v>
      </c>
      <c r="M37" s="128" t="s">
        <v>12</v>
      </c>
      <c r="N37" s="128" t="s">
        <v>354</v>
      </c>
      <c r="O37" s="128" t="s">
        <v>354</v>
      </c>
    </row>
    <row r="38" spans="1:15" x14ac:dyDescent="0.2">
      <c r="A38" s="128" t="s">
        <v>59</v>
      </c>
      <c r="B38" s="140">
        <f t="shared" si="0"/>
        <v>0</v>
      </c>
      <c r="C38" s="128"/>
      <c r="D38" s="128"/>
      <c r="E38" s="128"/>
      <c r="F38" s="144">
        <v>0</v>
      </c>
      <c r="G38" s="123">
        <v>0</v>
      </c>
      <c r="H38" s="128">
        <v>0</v>
      </c>
      <c r="I38" s="128"/>
      <c r="J38" s="128" t="s">
        <v>56</v>
      </c>
      <c r="K38" s="128">
        <v>0</v>
      </c>
      <c r="L38" s="128" t="s">
        <v>354</v>
      </c>
      <c r="M38" s="128" t="s">
        <v>12</v>
      </c>
      <c r="N38" s="128" t="s">
        <v>354</v>
      </c>
      <c r="O38" s="128" t="s">
        <v>354</v>
      </c>
    </row>
    <row r="39" spans="1:15" x14ac:dyDescent="0.2">
      <c r="A39" s="128" t="s">
        <v>61</v>
      </c>
      <c r="B39" s="140">
        <f t="shared" si="0"/>
        <v>0</v>
      </c>
      <c r="C39" s="128"/>
      <c r="D39" s="128"/>
      <c r="E39" s="128"/>
      <c r="F39" s="144">
        <v>0</v>
      </c>
      <c r="G39" s="123">
        <v>0</v>
      </c>
      <c r="H39" s="128">
        <v>0</v>
      </c>
      <c r="I39" s="128"/>
      <c r="J39" s="128" t="s">
        <v>56</v>
      </c>
      <c r="K39" s="128">
        <v>0</v>
      </c>
      <c r="L39" s="128" t="s">
        <v>354</v>
      </c>
      <c r="M39" s="128" t="s">
        <v>12</v>
      </c>
      <c r="N39" s="128" t="s">
        <v>354</v>
      </c>
      <c r="O39" s="128" t="s">
        <v>354</v>
      </c>
    </row>
    <row r="40" spans="1:15" x14ac:dyDescent="0.2">
      <c r="A40" s="128" t="s">
        <v>62</v>
      </c>
      <c r="B40" s="140">
        <f t="shared" si="0"/>
        <v>0</v>
      </c>
      <c r="C40" s="128"/>
      <c r="D40" s="128"/>
      <c r="E40" s="128"/>
      <c r="F40" s="144">
        <v>0</v>
      </c>
      <c r="G40" s="123">
        <v>0</v>
      </c>
      <c r="H40" s="128">
        <v>0</v>
      </c>
      <c r="I40" s="128"/>
      <c r="J40" s="128" t="s">
        <v>56</v>
      </c>
      <c r="K40" s="128">
        <v>0</v>
      </c>
      <c r="L40" s="128" t="s">
        <v>354</v>
      </c>
      <c r="M40" s="128" t="s">
        <v>12</v>
      </c>
      <c r="N40" s="128" t="s">
        <v>354</v>
      </c>
      <c r="O40" s="128" t="s">
        <v>354</v>
      </c>
    </row>
    <row r="41" spans="1:15" x14ac:dyDescent="0.2">
      <c r="A41" s="128" t="s">
        <v>63</v>
      </c>
      <c r="B41" s="140">
        <f t="shared" si="0"/>
        <v>0</v>
      </c>
      <c r="C41" s="128"/>
      <c r="D41" s="128"/>
      <c r="E41" s="128"/>
      <c r="F41" s="144">
        <v>0</v>
      </c>
      <c r="G41" s="123">
        <v>0</v>
      </c>
      <c r="H41" s="128">
        <v>0</v>
      </c>
      <c r="I41" s="128"/>
      <c r="J41" s="128" t="s">
        <v>56</v>
      </c>
      <c r="K41" s="128">
        <v>0</v>
      </c>
      <c r="L41" s="128" t="s">
        <v>354</v>
      </c>
      <c r="M41" s="128" t="s">
        <v>354</v>
      </c>
      <c r="N41" s="128" t="s">
        <v>354</v>
      </c>
      <c r="O41" s="128" t="s">
        <v>354</v>
      </c>
    </row>
    <row r="42" spans="1:15" x14ac:dyDescent="0.2">
      <c r="A42" s="128" t="s">
        <v>64</v>
      </c>
      <c r="B42" s="140">
        <f t="shared" si="0"/>
        <v>0</v>
      </c>
      <c r="C42" s="128"/>
      <c r="D42" s="128"/>
      <c r="E42" s="128"/>
      <c r="F42" s="144">
        <v>0</v>
      </c>
      <c r="G42" s="123">
        <v>0</v>
      </c>
      <c r="H42" s="128">
        <v>0</v>
      </c>
      <c r="I42" s="128"/>
      <c r="J42" s="128" t="s">
        <v>56</v>
      </c>
      <c r="K42" s="128">
        <v>0</v>
      </c>
      <c r="L42" s="128" t="s">
        <v>354</v>
      </c>
      <c r="M42" s="128" t="s">
        <v>354</v>
      </c>
      <c r="N42" s="128" t="s">
        <v>354</v>
      </c>
      <c r="O42" s="128" t="s">
        <v>354</v>
      </c>
    </row>
    <row r="43" spans="1:15" x14ac:dyDescent="0.2">
      <c r="A43" s="128" t="s">
        <v>65</v>
      </c>
      <c r="B43" s="140">
        <f t="shared" si="0"/>
        <v>0</v>
      </c>
      <c r="C43" s="128"/>
      <c r="D43" s="128"/>
      <c r="E43" s="128"/>
      <c r="F43" s="144">
        <v>0</v>
      </c>
      <c r="G43" s="123">
        <v>0</v>
      </c>
      <c r="H43" s="128">
        <v>0</v>
      </c>
      <c r="I43" s="128"/>
      <c r="J43" s="128" t="s">
        <v>56</v>
      </c>
      <c r="K43" s="128">
        <v>0</v>
      </c>
      <c r="L43" s="128" t="s">
        <v>354</v>
      </c>
      <c r="M43" s="128" t="s">
        <v>354</v>
      </c>
      <c r="N43" s="128" t="s">
        <v>354</v>
      </c>
      <c r="O43" s="128" t="s">
        <v>354</v>
      </c>
    </row>
    <row r="44" spans="1:15" x14ac:dyDescent="0.2">
      <c r="A44" s="128" t="s">
        <v>66</v>
      </c>
      <c r="B44" s="140">
        <f t="shared" si="0"/>
        <v>0</v>
      </c>
      <c r="C44" s="128"/>
      <c r="D44" s="128"/>
      <c r="E44" s="128"/>
      <c r="F44" s="144">
        <v>0</v>
      </c>
      <c r="G44" s="123">
        <v>0</v>
      </c>
      <c r="H44" s="128">
        <v>0</v>
      </c>
      <c r="I44" s="128"/>
      <c r="J44" s="128" t="s">
        <v>56</v>
      </c>
      <c r="K44" s="128">
        <v>0</v>
      </c>
      <c r="L44" s="128" t="s">
        <v>354</v>
      </c>
      <c r="M44" s="128" t="s">
        <v>12</v>
      </c>
      <c r="N44" s="128" t="s">
        <v>354</v>
      </c>
      <c r="O44" s="128" t="s">
        <v>354</v>
      </c>
    </row>
    <row r="45" spans="1:15" x14ac:dyDescent="0.2">
      <c r="A45" s="128" t="s">
        <v>67</v>
      </c>
      <c r="B45" s="140">
        <f t="shared" si="0"/>
        <v>0</v>
      </c>
      <c r="C45" s="128"/>
      <c r="D45" s="128"/>
      <c r="E45" s="128"/>
      <c r="F45" s="144">
        <v>0</v>
      </c>
      <c r="G45" s="123">
        <v>0</v>
      </c>
      <c r="H45" s="128">
        <v>0</v>
      </c>
      <c r="I45" s="128"/>
      <c r="J45" s="128" t="s">
        <v>56</v>
      </c>
      <c r="K45" s="128">
        <v>0</v>
      </c>
      <c r="L45" s="128" t="s">
        <v>354</v>
      </c>
      <c r="M45" s="128" t="s">
        <v>354</v>
      </c>
      <c r="N45" s="128" t="s">
        <v>354</v>
      </c>
      <c r="O45" s="128" t="s">
        <v>354</v>
      </c>
    </row>
    <row r="46" spans="1:15" x14ac:dyDescent="0.2">
      <c r="A46" s="128" t="s">
        <v>69</v>
      </c>
      <c r="B46" s="140">
        <f t="shared" si="0"/>
        <v>0</v>
      </c>
      <c r="C46" s="128"/>
      <c r="D46" s="128"/>
      <c r="E46" s="128"/>
      <c r="F46" s="128">
        <v>0</v>
      </c>
      <c r="G46" s="123">
        <v>0</v>
      </c>
      <c r="H46" s="128">
        <v>0</v>
      </c>
      <c r="I46" s="128"/>
      <c r="J46" s="128" t="s">
        <v>56</v>
      </c>
      <c r="K46" s="128">
        <v>0</v>
      </c>
      <c r="L46" s="128" t="s">
        <v>354</v>
      </c>
      <c r="M46" s="128" t="s">
        <v>12</v>
      </c>
      <c r="N46" s="128" t="s">
        <v>354</v>
      </c>
      <c r="O46" s="128" t="s">
        <v>354</v>
      </c>
    </row>
    <row r="47" spans="1:15" x14ac:dyDescent="0.2">
      <c r="A47" s="128" t="s">
        <v>298</v>
      </c>
      <c r="B47" s="140">
        <f t="shared" si="0"/>
        <v>0</v>
      </c>
      <c r="C47" s="128"/>
      <c r="D47" s="128"/>
      <c r="E47" s="128"/>
      <c r="F47" s="128">
        <v>0</v>
      </c>
      <c r="G47" s="123">
        <v>0</v>
      </c>
      <c r="H47" s="128">
        <v>0</v>
      </c>
      <c r="I47" s="128"/>
      <c r="J47" s="128" t="s">
        <v>56</v>
      </c>
      <c r="K47" s="128">
        <v>0</v>
      </c>
      <c r="L47" s="128" t="s">
        <v>354</v>
      </c>
      <c r="M47" s="128" t="s">
        <v>354</v>
      </c>
      <c r="N47" s="128" t="s">
        <v>354</v>
      </c>
      <c r="O47" s="128" t="s">
        <v>354</v>
      </c>
    </row>
    <row r="48" spans="1:15" x14ac:dyDescent="0.2">
      <c r="A48" s="128" t="s">
        <v>72</v>
      </c>
      <c r="B48" s="140">
        <f t="shared" si="0"/>
        <v>0</v>
      </c>
      <c r="C48" s="128"/>
      <c r="D48" s="128"/>
      <c r="E48" s="128"/>
      <c r="F48" s="128">
        <v>0</v>
      </c>
      <c r="G48" s="123">
        <v>96.301147422682291</v>
      </c>
      <c r="H48" s="128">
        <v>0</v>
      </c>
      <c r="I48" s="128"/>
      <c r="J48" s="128" t="s">
        <v>56</v>
      </c>
      <c r="K48" s="128">
        <v>0</v>
      </c>
      <c r="L48" s="128" t="s">
        <v>354</v>
      </c>
      <c r="M48" s="128" t="s">
        <v>354</v>
      </c>
      <c r="N48" s="128" t="s">
        <v>354</v>
      </c>
      <c r="O48" s="128" t="s">
        <v>354</v>
      </c>
    </row>
    <row r="49" spans="1:15" x14ac:dyDescent="0.2">
      <c r="A49" s="128" t="s">
        <v>73</v>
      </c>
      <c r="B49" s="140">
        <f t="shared" si="0"/>
        <v>0</v>
      </c>
      <c r="C49" s="128"/>
      <c r="D49" s="128"/>
      <c r="E49" s="128"/>
      <c r="F49" s="128">
        <v>0</v>
      </c>
      <c r="G49" s="123">
        <v>0</v>
      </c>
      <c r="H49" s="128">
        <v>0</v>
      </c>
      <c r="I49" s="128"/>
      <c r="J49" s="128" t="s">
        <v>56</v>
      </c>
      <c r="K49" s="128">
        <v>0</v>
      </c>
      <c r="L49" s="128" t="s">
        <v>354</v>
      </c>
      <c r="M49" s="128" t="s">
        <v>354</v>
      </c>
      <c r="N49" s="128" t="s">
        <v>354</v>
      </c>
      <c r="O49" s="128" t="s">
        <v>354</v>
      </c>
    </row>
    <row r="50" spans="1:15" x14ac:dyDescent="0.2">
      <c r="A50" s="128" t="s">
        <v>74</v>
      </c>
      <c r="B50" s="140">
        <f t="shared" si="0"/>
        <v>0</v>
      </c>
      <c r="C50" s="128"/>
      <c r="D50" s="128"/>
      <c r="E50" s="128"/>
      <c r="F50" s="128">
        <v>0</v>
      </c>
      <c r="G50" s="123">
        <v>0</v>
      </c>
      <c r="H50" s="128">
        <v>0</v>
      </c>
      <c r="I50" s="128"/>
      <c r="J50" s="128" t="s">
        <v>56</v>
      </c>
      <c r="K50" s="128">
        <v>0</v>
      </c>
      <c r="L50" s="128" t="s">
        <v>354</v>
      </c>
      <c r="M50" s="128" t="s">
        <v>354</v>
      </c>
      <c r="N50" s="128" t="s">
        <v>354</v>
      </c>
      <c r="O50" s="128" t="s">
        <v>354</v>
      </c>
    </row>
    <row r="51" spans="1:15" x14ac:dyDescent="0.2">
      <c r="A51" s="128" t="s">
        <v>75</v>
      </c>
      <c r="B51" s="140">
        <f t="shared" si="0"/>
        <v>0</v>
      </c>
      <c r="C51" s="128"/>
      <c r="D51" s="128"/>
      <c r="E51" s="128"/>
      <c r="F51" s="128">
        <v>0</v>
      </c>
      <c r="G51" s="123">
        <v>0</v>
      </c>
      <c r="H51" s="128">
        <v>0</v>
      </c>
      <c r="I51" s="128"/>
      <c r="J51" s="128" t="s">
        <v>56</v>
      </c>
      <c r="K51" s="128">
        <v>0</v>
      </c>
      <c r="L51" s="128" t="s">
        <v>354</v>
      </c>
      <c r="M51" s="128" t="s">
        <v>354</v>
      </c>
      <c r="N51" s="128" t="s">
        <v>354</v>
      </c>
      <c r="O51" s="128" t="s">
        <v>354</v>
      </c>
    </row>
    <row r="52" spans="1:15" x14ac:dyDescent="0.2">
      <c r="A52" s="128" t="s">
        <v>76</v>
      </c>
      <c r="B52" s="140">
        <f t="shared" si="0"/>
        <v>0</v>
      </c>
      <c r="C52" s="128"/>
      <c r="D52" s="128"/>
      <c r="E52" s="128"/>
      <c r="F52" s="128">
        <v>0</v>
      </c>
      <c r="G52" s="123">
        <v>0</v>
      </c>
      <c r="H52" s="128">
        <v>0</v>
      </c>
      <c r="I52" s="128"/>
      <c r="J52" s="128" t="s">
        <v>56</v>
      </c>
      <c r="K52" s="128">
        <v>0</v>
      </c>
      <c r="L52" s="128" t="s">
        <v>354</v>
      </c>
      <c r="M52" s="128" t="s">
        <v>354</v>
      </c>
      <c r="N52" s="128" t="s">
        <v>354</v>
      </c>
      <c r="O52" s="128" t="s">
        <v>354</v>
      </c>
    </row>
    <row r="53" spans="1:15" x14ac:dyDescent="0.2">
      <c r="A53" s="128" t="s">
        <v>77</v>
      </c>
      <c r="B53" s="140">
        <f t="shared" si="0"/>
        <v>0</v>
      </c>
      <c r="C53" s="128"/>
      <c r="D53" s="128"/>
      <c r="E53" s="128"/>
      <c r="F53" s="128">
        <v>0</v>
      </c>
      <c r="G53" s="123">
        <v>0</v>
      </c>
      <c r="H53" s="128">
        <v>0</v>
      </c>
      <c r="I53" s="128"/>
      <c r="J53" s="128" t="s">
        <v>56</v>
      </c>
      <c r="K53" s="128">
        <v>0</v>
      </c>
      <c r="L53" s="128" t="s">
        <v>354</v>
      </c>
      <c r="M53" s="128" t="s">
        <v>354</v>
      </c>
      <c r="N53" s="128" t="s">
        <v>354</v>
      </c>
      <c r="O53" s="128" t="s">
        <v>354</v>
      </c>
    </row>
    <row r="54" spans="1:15" x14ac:dyDescent="0.2">
      <c r="A54" s="128" t="s">
        <v>78</v>
      </c>
      <c r="B54" s="140">
        <f t="shared" si="0"/>
        <v>0</v>
      </c>
      <c r="C54" s="128"/>
      <c r="D54" s="128"/>
      <c r="E54" s="128"/>
      <c r="F54" s="128">
        <v>0</v>
      </c>
      <c r="G54" s="123">
        <v>0</v>
      </c>
      <c r="H54" s="128">
        <v>0</v>
      </c>
      <c r="I54" s="128"/>
      <c r="J54" s="128" t="s">
        <v>56</v>
      </c>
      <c r="K54" s="128">
        <v>0</v>
      </c>
      <c r="L54" s="128" t="s">
        <v>354</v>
      </c>
      <c r="M54" s="128" t="s">
        <v>354</v>
      </c>
      <c r="N54" s="128" t="s">
        <v>354</v>
      </c>
      <c r="O54" s="128" t="s">
        <v>354</v>
      </c>
    </row>
    <row r="55" spans="1:15" x14ac:dyDescent="0.2">
      <c r="A55" s="128" t="s">
        <v>79</v>
      </c>
      <c r="B55" s="140">
        <f t="shared" si="0"/>
        <v>0</v>
      </c>
      <c r="C55" s="128"/>
      <c r="D55" s="128"/>
      <c r="E55" s="128"/>
      <c r="F55" s="128">
        <v>0</v>
      </c>
      <c r="G55" s="123">
        <v>-52.973923782167972</v>
      </c>
      <c r="H55" s="128">
        <v>0</v>
      </c>
      <c r="I55" s="128"/>
      <c r="J55" s="128" t="s">
        <v>56</v>
      </c>
      <c r="K55" s="128">
        <v>0</v>
      </c>
      <c r="L55" s="128" t="s">
        <v>354</v>
      </c>
      <c r="M55" s="128" t="s">
        <v>354</v>
      </c>
      <c r="N55" s="128" t="s">
        <v>354</v>
      </c>
      <c r="O55" s="128" t="s">
        <v>354</v>
      </c>
    </row>
    <row r="56" spans="1:15" x14ac:dyDescent="0.2">
      <c r="A56" s="128" t="s">
        <v>81</v>
      </c>
      <c r="B56" s="140">
        <f t="shared" si="0"/>
        <v>0</v>
      </c>
      <c r="C56" s="128"/>
      <c r="D56" s="128"/>
      <c r="E56" s="128"/>
      <c r="F56" s="128">
        <v>0</v>
      </c>
      <c r="G56" s="123">
        <v>487.02312067722562</v>
      </c>
      <c r="H56" s="128">
        <v>0</v>
      </c>
      <c r="I56" s="128"/>
      <c r="J56" s="128" t="s">
        <v>56</v>
      </c>
      <c r="K56" s="128">
        <v>0</v>
      </c>
      <c r="L56" s="128" t="s">
        <v>354</v>
      </c>
      <c r="M56" s="128" t="s">
        <v>354</v>
      </c>
      <c r="N56" s="128" t="s">
        <v>354</v>
      </c>
      <c r="O56" s="128" t="s">
        <v>354</v>
      </c>
    </row>
    <row r="57" spans="1:15" x14ac:dyDescent="0.2">
      <c r="A57" s="128" t="s">
        <v>82</v>
      </c>
      <c r="B57" s="140">
        <f t="shared" si="0"/>
        <v>0</v>
      </c>
      <c r="C57" s="128"/>
      <c r="D57" s="128"/>
      <c r="E57" s="128"/>
      <c r="F57" s="128">
        <v>0</v>
      </c>
      <c r="G57" s="123">
        <v>1335.8134585759881</v>
      </c>
      <c r="H57" s="128">
        <v>0</v>
      </c>
      <c r="I57" s="128"/>
      <c r="J57" s="128" t="s">
        <v>56</v>
      </c>
      <c r="K57" s="128">
        <v>0</v>
      </c>
      <c r="L57" s="128" t="s">
        <v>354</v>
      </c>
      <c r="M57" s="128" t="s">
        <v>354</v>
      </c>
      <c r="N57" s="128" t="s">
        <v>354</v>
      </c>
      <c r="O57" s="128" t="s">
        <v>354</v>
      </c>
    </row>
    <row r="58" spans="1:15" x14ac:dyDescent="0.2">
      <c r="A58" s="128" t="s">
        <v>83</v>
      </c>
      <c r="B58" s="140">
        <f t="shared" si="0"/>
        <v>0</v>
      </c>
      <c r="C58" s="128"/>
      <c r="D58" s="128"/>
      <c r="E58" s="128"/>
      <c r="F58" s="128">
        <v>0</v>
      </c>
      <c r="G58" s="123">
        <v>40673.557336009435</v>
      </c>
      <c r="H58" s="128">
        <v>0</v>
      </c>
      <c r="I58" s="128"/>
      <c r="J58" s="128" t="s">
        <v>56</v>
      </c>
      <c r="K58" s="128">
        <v>0</v>
      </c>
      <c r="L58" s="128" t="s">
        <v>354</v>
      </c>
      <c r="M58" s="128" t="s">
        <v>12</v>
      </c>
      <c r="N58" s="128" t="s">
        <v>354</v>
      </c>
      <c r="O58" s="128" t="s">
        <v>354</v>
      </c>
    </row>
    <row r="59" spans="1:15" x14ac:dyDescent="0.2">
      <c r="A59" s="128" t="s">
        <v>84</v>
      </c>
      <c r="B59" s="140">
        <f t="shared" si="0"/>
        <v>0</v>
      </c>
      <c r="C59" s="128"/>
      <c r="D59" s="128"/>
      <c r="E59" s="128"/>
      <c r="F59" s="128">
        <v>0</v>
      </c>
      <c r="G59" s="123">
        <v>4678.405359442193</v>
      </c>
      <c r="H59" s="128">
        <v>0</v>
      </c>
      <c r="I59" s="128"/>
      <c r="J59" s="128" t="s">
        <v>56</v>
      </c>
      <c r="K59" s="128">
        <v>0</v>
      </c>
      <c r="L59" s="128" t="s">
        <v>354</v>
      </c>
      <c r="M59" s="128" t="s">
        <v>354</v>
      </c>
      <c r="N59" s="128" t="s">
        <v>354</v>
      </c>
      <c r="O59" s="128" t="s">
        <v>354</v>
      </c>
    </row>
    <row r="60" spans="1:15" x14ac:dyDescent="0.2">
      <c r="A60" s="128" t="s">
        <v>85</v>
      </c>
      <c r="B60" s="140">
        <f t="shared" si="0"/>
        <v>0</v>
      </c>
      <c r="C60" s="128"/>
      <c r="D60" s="128"/>
      <c r="E60" s="128"/>
      <c r="F60" s="128">
        <v>0</v>
      </c>
      <c r="G60" s="123">
        <v>89202.246235898318</v>
      </c>
      <c r="H60" s="128">
        <v>0</v>
      </c>
      <c r="I60" s="128"/>
      <c r="J60" s="128" t="s">
        <v>56</v>
      </c>
      <c r="K60" s="128">
        <v>0</v>
      </c>
      <c r="L60" s="128" t="s">
        <v>354</v>
      </c>
      <c r="M60" s="128" t="s">
        <v>354</v>
      </c>
      <c r="N60" s="128" t="s">
        <v>354</v>
      </c>
      <c r="O60" s="128" t="s">
        <v>354</v>
      </c>
    </row>
    <row r="61" spans="1:15" x14ac:dyDescent="0.2">
      <c r="A61" s="128" t="s">
        <v>86</v>
      </c>
      <c r="B61" s="140">
        <f t="shared" si="0"/>
        <v>0</v>
      </c>
      <c r="C61" s="128"/>
      <c r="D61" s="128"/>
      <c r="E61" s="128"/>
      <c r="F61" s="128">
        <v>0</v>
      </c>
      <c r="G61" s="123">
        <v>743.5430785118167</v>
      </c>
      <c r="H61" s="128">
        <v>0</v>
      </c>
      <c r="I61" s="128"/>
      <c r="J61" s="128" t="s">
        <v>56</v>
      </c>
      <c r="K61" s="128">
        <v>0</v>
      </c>
      <c r="L61" s="128" t="s">
        <v>354</v>
      </c>
      <c r="M61" s="128" t="s">
        <v>354</v>
      </c>
      <c r="N61" s="128" t="s">
        <v>354</v>
      </c>
      <c r="O61" s="128" t="s">
        <v>354</v>
      </c>
    </row>
    <row r="62" spans="1:15" x14ac:dyDescent="0.2">
      <c r="A62" s="128" t="s">
        <v>87</v>
      </c>
      <c r="B62" s="140">
        <f t="shared" si="0"/>
        <v>0</v>
      </c>
      <c r="C62" s="128"/>
      <c r="D62" s="128"/>
      <c r="E62" s="128"/>
      <c r="F62" s="128">
        <v>0</v>
      </c>
      <c r="G62" s="123">
        <v>1613.033223313003</v>
      </c>
      <c r="H62" s="128">
        <v>0</v>
      </c>
      <c r="I62" s="128"/>
      <c r="J62" s="128" t="s">
        <v>56</v>
      </c>
      <c r="K62" s="128" t="s">
        <v>20</v>
      </c>
      <c r="L62" s="128" t="s">
        <v>354</v>
      </c>
      <c r="M62" s="128" t="s">
        <v>354</v>
      </c>
      <c r="N62" s="128" t="s">
        <v>354</v>
      </c>
      <c r="O62" s="128" t="s">
        <v>354</v>
      </c>
    </row>
    <row r="63" spans="1:15" x14ac:dyDescent="0.2">
      <c r="A63" s="128" t="s">
        <v>89</v>
      </c>
      <c r="B63" s="140">
        <f t="shared" si="0"/>
        <v>0</v>
      </c>
      <c r="C63" s="128"/>
      <c r="D63" s="128"/>
      <c r="E63" s="128"/>
      <c r="F63" s="128">
        <v>0</v>
      </c>
      <c r="G63" s="123">
        <v>0</v>
      </c>
      <c r="H63" s="128">
        <v>0</v>
      </c>
      <c r="I63" s="128"/>
      <c r="J63" s="128" t="s">
        <v>56</v>
      </c>
      <c r="K63" s="128">
        <v>0</v>
      </c>
      <c r="L63" s="128" t="s">
        <v>354</v>
      </c>
      <c r="M63" s="128" t="s">
        <v>354</v>
      </c>
      <c r="N63" s="128" t="s">
        <v>354</v>
      </c>
      <c r="O63" s="128" t="s">
        <v>354</v>
      </c>
    </row>
    <row r="64" spans="1:15" x14ac:dyDescent="0.2">
      <c r="A64" s="128" t="s">
        <v>90</v>
      </c>
      <c r="B64" s="140">
        <f t="shared" si="0"/>
        <v>0</v>
      </c>
      <c r="C64" s="128"/>
      <c r="D64" s="128"/>
      <c r="E64" s="128"/>
      <c r="F64" s="128">
        <v>0</v>
      </c>
      <c r="G64" s="123">
        <v>582.02749928878836</v>
      </c>
      <c r="H64" s="128">
        <v>0</v>
      </c>
      <c r="I64" s="128"/>
      <c r="J64" s="128" t="s">
        <v>56</v>
      </c>
      <c r="K64" s="128">
        <v>0</v>
      </c>
      <c r="L64" s="128" t="s">
        <v>354</v>
      </c>
      <c r="M64" s="128" t="s">
        <v>12</v>
      </c>
      <c r="N64" s="128" t="s">
        <v>354</v>
      </c>
      <c r="O64" s="128" t="s">
        <v>354</v>
      </c>
    </row>
    <row r="65" spans="1:15" x14ac:dyDescent="0.2">
      <c r="A65" s="128" t="s">
        <v>91</v>
      </c>
      <c r="B65" s="140">
        <f t="shared" si="0"/>
        <v>0</v>
      </c>
      <c r="C65" s="128"/>
      <c r="D65" s="128"/>
      <c r="E65" s="128"/>
      <c r="F65" s="128">
        <v>0</v>
      </c>
      <c r="G65" s="123">
        <v>473.60253807264479</v>
      </c>
      <c r="H65" s="128">
        <v>0</v>
      </c>
      <c r="I65" s="128"/>
      <c r="J65" s="128" t="s">
        <v>56</v>
      </c>
      <c r="K65" s="128">
        <v>0</v>
      </c>
      <c r="L65" s="128" t="s">
        <v>354</v>
      </c>
      <c r="M65" s="128" t="s">
        <v>354</v>
      </c>
      <c r="N65" s="128" t="s">
        <v>354</v>
      </c>
      <c r="O65" s="128" t="s">
        <v>354</v>
      </c>
    </row>
    <row r="66" spans="1:15" x14ac:dyDescent="0.2">
      <c r="A66" s="128" t="s">
        <v>92</v>
      </c>
      <c r="B66" s="140">
        <f t="shared" si="0"/>
        <v>0</v>
      </c>
      <c r="C66" s="128"/>
      <c r="D66" s="128"/>
      <c r="E66" s="128"/>
      <c r="F66" s="128">
        <v>0</v>
      </c>
      <c r="G66" s="123">
        <v>478.87242216596047</v>
      </c>
      <c r="H66" s="128">
        <v>0</v>
      </c>
      <c r="I66" s="128"/>
      <c r="J66" s="128" t="s">
        <v>56</v>
      </c>
      <c r="K66" s="128" t="s">
        <v>20</v>
      </c>
      <c r="L66" s="128" t="s">
        <v>354</v>
      </c>
      <c r="M66" s="128" t="s">
        <v>354</v>
      </c>
      <c r="N66" s="128" t="s">
        <v>354</v>
      </c>
      <c r="O66" s="128" t="s">
        <v>354</v>
      </c>
    </row>
    <row r="67" spans="1:15" x14ac:dyDescent="0.2">
      <c r="A67" s="128" t="s">
        <v>93</v>
      </c>
      <c r="B67" s="140">
        <f t="shared" si="0"/>
        <v>0</v>
      </c>
      <c r="C67" s="128"/>
      <c r="D67" s="128"/>
      <c r="E67" s="128"/>
      <c r="F67" s="128">
        <v>0</v>
      </c>
      <c r="G67" s="123">
        <v>11530.322396893853</v>
      </c>
      <c r="H67" s="128">
        <v>0</v>
      </c>
      <c r="I67" s="128"/>
      <c r="J67" s="128" t="s">
        <v>56</v>
      </c>
      <c r="K67" s="128">
        <v>0</v>
      </c>
      <c r="L67" s="128" t="s">
        <v>354</v>
      </c>
      <c r="M67" s="128" t="s">
        <v>354</v>
      </c>
      <c r="N67" s="128" t="s">
        <v>354</v>
      </c>
      <c r="O67" s="128" t="s">
        <v>353</v>
      </c>
    </row>
    <row r="68" spans="1:15" x14ac:dyDescent="0.2">
      <c r="A68" s="128" t="s">
        <v>94</v>
      </c>
      <c r="B68" s="140">
        <f t="shared" si="0"/>
        <v>0</v>
      </c>
      <c r="C68" s="128"/>
      <c r="D68" s="128"/>
      <c r="E68" s="128"/>
      <c r="F68" s="128">
        <v>0</v>
      </c>
      <c r="G68" s="123">
        <v>0</v>
      </c>
      <c r="H68" s="128">
        <v>0</v>
      </c>
      <c r="I68" s="128"/>
      <c r="J68" s="128" t="s">
        <v>56</v>
      </c>
      <c r="K68" s="128">
        <v>0</v>
      </c>
      <c r="L68" s="128" t="s">
        <v>354</v>
      </c>
      <c r="M68" s="128" t="s">
        <v>12</v>
      </c>
      <c r="N68" s="128" t="s">
        <v>354</v>
      </c>
      <c r="O68" s="128" t="s">
        <v>354</v>
      </c>
    </row>
    <row r="69" spans="1:15" x14ac:dyDescent="0.2">
      <c r="A69" s="128" t="s">
        <v>95</v>
      </c>
      <c r="B69" s="140">
        <f t="shared" si="0"/>
        <v>0</v>
      </c>
      <c r="C69" s="128"/>
      <c r="D69" s="128"/>
      <c r="E69" s="128"/>
      <c r="F69" s="128">
        <v>0</v>
      </c>
      <c r="G69" s="123">
        <v>488.38820177988663</v>
      </c>
      <c r="H69" s="128">
        <v>0</v>
      </c>
      <c r="I69" s="128"/>
      <c r="J69" s="128" t="s">
        <v>56</v>
      </c>
      <c r="K69" s="128">
        <v>0</v>
      </c>
      <c r="L69" s="128" t="s">
        <v>354</v>
      </c>
      <c r="M69" s="128" t="s">
        <v>354</v>
      </c>
      <c r="N69" s="128" t="s">
        <v>354</v>
      </c>
      <c r="O69" s="128" t="s">
        <v>354</v>
      </c>
    </row>
    <row r="70" spans="1:15" x14ac:dyDescent="0.2">
      <c r="A70" s="128" t="s">
        <v>96</v>
      </c>
      <c r="B70" s="140">
        <f t="shared" ref="B70:B133" si="1">IF(F70&gt;0,F70-G70-H70,0)</f>
        <v>0</v>
      </c>
      <c r="C70" s="128"/>
      <c r="D70" s="128"/>
      <c r="E70" s="128"/>
      <c r="F70" s="128">
        <v>0</v>
      </c>
      <c r="G70" s="123">
        <v>963.7221930670546</v>
      </c>
      <c r="H70" s="128">
        <v>0</v>
      </c>
      <c r="I70" s="128"/>
      <c r="J70" s="128" t="s">
        <v>56</v>
      </c>
      <c r="K70" s="128">
        <v>0</v>
      </c>
      <c r="L70" s="128" t="s">
        <v>354</v>
      </c>
      <c r="M70" s="128" t="s">
        <v>12</v>
      </c>
      <c r="N70" s="128" t="s">
        <v>354</v>
      </c>
      <c r="O70" s="128" t="s">
        <v>354</v>
      </c>
    </row>
    <row r="71" spans="1:15" x14ac:dyDescent="0.2">
      <c r="A71" s="128" t="s">
        <v>97</v>
      </c>
      <c r="B71" s="140">
        <f t="shared" si="1"/>
        <v>-93.826294315524365</v>
      </c>
      <c r="C71" s="128"/>
      <c r="D71" s="128"/>
      <c r="E71" s="128"/>
      <c r="F71" s="128">
        <v>1104.7204803087629</v>
      </c>
      <c r="G71" s="123">
        <v>1198.5467746242873</v>
      </c>
      <c r="H71" s="128">
        <v>0</v>
      </c>
      <c r="I71" s="128"/>
      <c r="J71" s="128" t="s">
        <v>56</v>
      </c>
      <c r="K71" s="128">
        <v>0</v>
      </c>
      <c r="L71" s="128" t="s">
        <v>11</v>
      </c>
      <c r="M71" s="128" t="s">
        <v>354</v>
      </c>
      <c r="N71" s="128" t="s">
        <v>354</v>
      </c>
      <c r="O71" s="128" t="s">
        <v>354</v>
      </c>
    </row>
    <row r="72" spans="1:15" x14ac:dyDescent="0.2">
      <c r="A72" s="128" t="s">
        <v>98</v>
      </c>
      <c r="B72" s="140">
        <f t="shared" si="1"/>
        <v>8408.7957729667123</v>
      </c>
      <c r="C72" s="128"/>
      <c r="D72" s="128"/>
      <c r="E72" s="128"/>
      <c r="F72" s="128">
        <v>9364.582861272951</v>
      </c>
      <c r="G72" s="123">
        <v>955.78708830623827</v>
      </c>
      <c r="H72" s="128">
        <v>0</v>
      </c>
      <c r="I72" s="128"/>
      <c r="J72" s="128" t="s">
        <v>56</v>
      </c>
      <c r="K72" s="128">
        <v>0</v>
      </c>
      <c r="L72" s="128" t="s">
        <v>354</v>
      </c>
      <c r="M72" s="128" t="s">
        <v>354</v>
      </c>
      <c r="N72" s="128" t="s">
        <v>354</v>
      </c>
      <c r="O72" s="128" t="s">
        <v>354</v>
      </c>
    </row>
    <row r="73" spans="1:15" x14ac:dyDescent="0.2">
      <c r="A73" s="128" t="s">
        <v>99</v>
      </c>
      <c r="B73" s="140">
        <f t="shared" si="1"/>
        <v>0</v>
      </c>
      <c r="C73" s="128"/>
      <c r="D73" s="128"/>
      <c r="E73" s="128"/>
      <c r="F73" s="128">
        <v>0</v>
      </c>
      <c r="G73" s="123">
        <v>495.11697698576415</v>
      </c>
      <c r="H73" s="128">
        <v>0</v>
      </c>
      <c r="I73" s="128"/>
      <c r="J73" s="128" t="s">
        <v>56</v>
      </c>
      <c r="K73" s="128">
        <v>0</v>
      </c>
      <c r="L73" s="128" t="s">
        <v>354</v>
      </c>
      <c r="M73" s="128" t="s">
        <v>12</v>
      </c>
      <c r="N73" s="128" t="s">
        <v>354</v>
      </c>
      <c r="O73" s="128" t="s">
        <v>354</v>
      </c>
    </row>
    <row r="74" spans="1:15" x14ac:dyDescent="0.2">
      <c r="A74" s="128" t="s">
        <v>100</v>
      </c>
      <c r="B74" s="140">
        <f t="shared" si="1"/>
        <v>0</v>
      </c>
      <c r="C74" s="128"/>
      <c r="D74" s="128"/>
      <c r="E74" s="128"/>
      <c r="F74" s="128">
        <v>0</v>
      </c>
      <c r="G74" s="123">
        <v>87.906513818146493</v>
      </c>
      <c r="H74" s="128">
        <v>0</v>
      </c>
      <c r="I74" s="128"/>
      <c r="J74" s="128" t="s">
        <v>56</v>
      </c>
      <c r="K74" s="128">
        <v>0</v>
      </c>
      <c r="L74" s="128" t="s">
        <v>354</v>
      </c>
      <c r="M74" s="128" t="s">
        <v>12</v>
      </c>
      <c r="N74" s="128" t="s">
        <v>354</v>
      </c>
      <c r="O74" s="128" t="s">
        <v>354</v>
      </c>
    </row>
    <row r="75" spans="1:15" x14ac:dyDescent="0.2">
      <c r="A75" s="128" t="s">
        <v>102</v>
      </c>
      <c r="B75" s="140">
        <f t="shared" si="1"/>
        <v>0</v>
      </c>
      <c r="C75" s="128"/>
      <c r="D75" s="128"/>
      <c r="E75" s="128"/>
      <c r="F75" s="128">
        <v>0</v>
      </c>
      <c r="G75" s="123">
        <v>0</v>
      </c>
      <c r="H75" s="128">
        <v>0</v>
      </c>
      <c r="I75" s="128"/>
      <c r="J75" s="128" t="s">
        <v>343</v>
      </c>
      <c r="K75" s="128">
        <v>0</v>
      </c>
      <c r="L75" s="128" t="s">
        <v>354</v>
      </c>
      <c r="M75" s="128" t="s">
        <v>354</v>
      </c>
      <c r="N75" s="128" t="s">
        <v>354</v>
      </c>
      <c r="O75" s="128" t="s">
        <v>353</v>
      </c>
    </row>
    <row r="76" spans="1:15" x14ac:dyDescent="0.2">
      <c r="A76" s="128" t="s">
        <v>103</v>
      </c>
      <c r="B76" s="140">
        <f t="shared" si="1"/>
        <v>0</v>
      </c>
      <c r="C76" s="128"/>
      <c r="D76" s="128"/>
      <c r="E76" s="128"/>
      <c r="F76" s="128">
        <v>0</v>
      </c>
      <c r="G76" s="123">
        <v>0</v>
      </c>
      <c r="H76" s="128">
        <v>0</v>
      </c>
      <c r="I76" s="128"/>
      <c r="J76" s="128" t="s">
        <v>343</v>
      </c>
      <c r="K76" s="128">
        <v>0</v>
      </c>
      <c r="L76" s="128" t="s">
        <v>354</v>
      </c>
      <c r="M76" s="128" t="s">
        <v>12</v>
      </c>
      <c r="N76" s="128" t="s">
        <v>354</v>
      </c>
      <c r="O76" s="128" t="s">
        <v>354</v>
      </c>
    </row>
    <row r="77" spans="1:15" x14ac:dyDescent="0.2">
      <c r="A77" s="128" t="s">
        <v>104</v>
      </c>
      <c r="B77" s="140">
        <f t="shared" si="1"/>
        <v>0</v>
      </c>
      <c r="C77" s="128"/>
      <c r="D77" s="128"/>
      <c r="E77" s="128"/>
      <c r="F77" s="128">
        <v>0</v>
      </c>
      <c r="G77" s="123">
        <v>0</v>
      </c>
      <c r="H77" s="128">
        <v>0</v>
      </c>
      <c r="I77" s="128"/>
      <c r="J77" s="128" t="s">
        <v>343</v>
      </c>
      <c r="K77" s="128">
        <v>0</v>
      </c>
      <c r="L77" s="128" t="s">
        <v>354</v>
      </c>
      <c r="M77" s="128" t="s">
        <v>12</v>
      </c>
      <c r="N77" s="128" t="s">
        <v>354</v>
      </c>
      <c r="O77" s="128" t="s">
        <v>354</v>
      </c>
    </row>
    <row r="78" spans="1:15" x14ac:dyDescent="0.2">
      <c r="A78" s="128" t="s">
        <v>105</v>
      </c>
      <c r="B78" s="140">
        <f t="shared" si="1"/>
        <v>0</v>
      </c>
      <c r="C78" s="128"/>
      <c r="D78" s="128"/>
      <c r="E78" s="128"/>
      <c r="F78" s="128">
        <v>0</v>
      </c>
      <c r="G78" s="123">
        <v>861.08421498240216</v>
      </c>
      <c r="H78" s="128">
        <v>0</v>
      </c>
      <c r="I78" s="128"/>
      <c r="J78" s="128" t="s">
        <v>343</v>
      </c>
      <c r="K78" s="128">
        <v>0</v>
      </c>
      <c r="L78" s="128" t="s">
        <v>354</v>
      </c>
      <c r="M78" s="128" t="s">
        <v>354</v>
      </c>
      <c r="N78" s="128" t="s">
        <v>354</v>
      </c>
      <c r="O78" s="128" t="s">
        <v>354</v>
      </c>
    </row>
    <row r="79" spans="1:15" x14ac:dyDescent="0.2">
      <c r="A79" s="128" t="s">
        <v>107</v>
      </c>
      <c r="B79" s="140">
        <f t="shared" si="1"/>
        <v>0</v>
      </c>
      <c r="C79" s="128"/>
      <c r="D79" s="128"/>
      <c r="E79" s="128"/>
      <c r="F79" s="128">
        <v>0</v>
      </c>
      <c r="G79" s="123">
        <v>975.73179871590116</v>
      </c>
      <c r="H79" s="128">
        <v>0</v>
      </c>
      <c r="I79" s="128"/>
      <c r="J79" s="128" t="s">
        <v>343</v>
      </c>
      <c r="K79" s="128">
        <v>0</v>
      </c>
      <c r="L79" s="128" t="s">
        <v>354</v>
      </c>
      <c r="M79" s="128" t="s">
        <v>354</v>
      </c>
      <c r="N79" s="128" t="s">
        <v>354</v>
      </c>
      <c r="O79" s="128" t="s">
        <v>354</v>
      </c>
    </row>
    <row r="80" spans="1:15" x14ac:dyDescent="0.2">
      <c r="A80" s="128" t="s">
        <v>108</v>
      </c>
      <c r="B80" s="140">
        <f t="shared" si="1"/>
        <v>0</v>
      </c>
      <c r="C80" s="128"/>
      <c r="D80" s="128"/>
      <c r="E80" s="128"/>
      <c r="F80" s="128">
        <v>0</v>
      </c>
      <c r="G80" s="123">
        <v>0</v>
      </c>
      <c r="H80" s="128">
        <v>0</v>
      </c>
      <c r="I80" s="128"/>
      <c r="J80" s="128" t="s">
        <v>343</v>
      </c>
      <c r="K80" s="128">
        <v>0</v>
      </c>
      <c r="L80" s="128" t="s">
        <v>354</v>
      </c>
      <c r="M80" s="128" t="s">
        <v>354</v>
      </c>
      <c r="N80" s="128" t="s">
        <v>354</v>
      </c>
      <c r="O80" s="128" t="s">
        <v>354</v>
      </c>
    </row>
    <row r="81" spans="1:15" x14ac:dyDescent="0.2">
      <c r="A81" s="128" t="s">
        <v>110</v>
      </c>
      <c r="B81" s="140">
        <f t="shared" si="1"/>
        <v>0</v>
      </c>
      <c r="C81" s="128"/>
      <c r="D81" s="128"/>
      <c r="E81" s="128"/>
      <c r="F81" s="128">
        <v>0</v>
      </c>
      <c r="G81" s="123">
        <v>14268.978207463093</v>
      </c>
      <c r="H81" s="128">
        <v>0</v>
      </c>
      <c r="I81" s="128"/>
      <c r="J81" s="128" t="s">
        <v>343</v>
      </c>
      <c r="K81" s="128">
        <v>0</v>
      </c>
      <c r="L81" s="128" t="s">
        <v>354</v>
      </c>
      <c r="M81" s="128" t="s">
        <v>354</v>
      </c>
      <c r="N81" s="128" t="s">
        <v>354</v>
      </c>
      <c r="O81" s="128" t="s">
        <v>354</v>
      </c>
    </row>
    <row r="82" spans="1:15" x14ac:dyDescent="0.2">
      <c r="A82" s="128" t="s">
        <v>111</v>
      </c>
      <c r="B82" s="140">
        <f t="shared" si="1"/>
        <v>0</v>
      </c>
      <c r="C82" s="128"/>
      <c r="D82" s="128"/>
      <c r="E82" s="128"/>
      <c r="F82" s="128">
        <v>0</v>
      </c>
      <c r="G82" s="123">
        <v>58.276073659305546</v>
      </c>
      <c r="H82" s="128">
        <v>0</v>
      </c>
      <c r="I82" s="128"/>
      <c r="J82" s="128" t="s">
        <v>343</v>
      </c>
      <c r="K82" s="128">
        <v>0</v>
      </c>
      <c r="L82" s="128" t="s">
        <v>354</v>
      </c>
      <c r="M82" s="128" t="s">
        <v>12</v>
      </c>
      <c r="N82" s="128" t="s">
        <v>354</v>
      </c>
      <c r="O82" s="128" t="s">
        <v>354</v>
      </c>
    </row>
    <row r="83" spans="1:15" x14ac:dyDescent="0.2">
      <c r="A83" s="128" t="s">
        <v>112</v>
      </c>
      <c r="B83" s="140">
        <f t="shared" si="1"/>
        <v>2698.9581256884021</v>
      </c>
      <c r="C83" s="128"/>
      <c r="D83" s="128"/>
      <c r="E83" s="128"/>
      <c r="F83" s="128">
        <v>4135.1441399300811</v>
      </c>
      <c r="G83" s="123">
        <v>1436.186014241679</v>
      </c>
      <c r="H83" s="128">
        <v>0</v>
      </c>
      <c r="I83" s="128"/>
      <c r="J83" s="128" t="s">
        <v>343</v>
      </c>
      <c r="K83" s="128">
        <v>0</v>
      </c>
      <c r="L83" s="128" t="s">
        <v>354</v>
      </c>
      <c r="M83" s="128" t="s">
        <v>354</v>
      </c>
      <c r="N83" s="128" t="s">
        <v>354</v>
      </c>
      <c r="O83" s="128" t="s">
        <v>354</v>
      </c>
    </row>
    <row r="84" spans="1:15" x14ac:dyDescent="0.2">
      <c r="A84" s="128" t="s">
        <v>347</v>
      </c>
      <c r="B84" s="140">
        <f t="shared" si="1"/>
        <v>0</v>
      </c>
      <c r="C84" s="128"/>
      <c r="D84" s="128"/>
      <c r="E84" s="128"/>
      <c r="F84" s="128">
        <v>0</v>
      </c>
      <c r="G84" s="123">
        <v>2234.4994356612042</v>
      </c>
      <c r="H84" s="128">
        <v>0</v>
      </c>
      <c r="I84" s="128"/>
      <c r="J84" s="128" t="s">
        <v>343</v>
      </c>
      <c r="K84" s="128">
        <v>0</v>
      </c>
      <c r="L84" s="128" t="s">
        <v>354</v>
      </c>
      <c r="M84" s="128" t="s">
        <v>354</v>
      </c>
      <c r="N84" s="128" t="s">
        <v>354</v>
      </c>
      <c r="O84" s="128" t="s">
        <v>354</v>
      </c>
    </row>
    <row r="85" spans="1:15" x14ac:dyDescent="0.2">
      <c r="A85" s="128" t="s">
        <v>113</v>
      </c>
      <c r="B85" s="140">
        <f t="shared" si="1"/>
        <v>0</v>
      </c>
      <c r="C85" s="128"/>
      <c r="D85" s="128"/>
      <c r="E85" s="128"/>
      <c r="F85" s="128">
        <v>0</v>
      </c>
      <c r="G85" s="123">
        <v>158.62393685143735</v>
      </c>
      <c r="H85" s="128">
        <v>0</v>
      </c>
      <c r="I85" s="128"/>
      <c r="J85" s="128" t="s">
        <v>343</v>
      </c>
      <c r="K85" s="128">
        <v>0</v>
      </c>
      <c r="L85" s="128" t="s">
        <v>354</v>
      </c>
      <c r="M85" s="128" t="s">
        <v>12</v>
      </c>
      <c r="N85" s="128" t="s">
        <v>354</v>
      </c>
      <c r="O85" s="128" t="s">
        <v>354</v>
      </c>
    </row>
    <row r="86" spans="1:15" x14ac:dyDescent="0.2">
      <c r="A86" s="128" t="s">
        <v>115</v>
      </c>
      <c r="B86" s="140">
        <f t="shared" si="1"/>
        <v>147941.27363765784</v>
      </c>
      <c r="C86" s="128"/>
      <c r="D86" s="128"/>
      <c r="E86" s="128"/>
      <c r="F86" s="128">
        <v>213186.80829925241</v>
      </c>
      <c r="G86" s="123">
        <v>32545.645670833608</v>
      </c>
      <c r="H86" s="128">
        <v>32699.888990760952</v>
      </c>
      <c r="I86" s="128"/>
      <c r="J86" s="128" t="s">
        <v>343</v>
      </c>
      <c r="K86" s="128">
        <v>0</v>
      </c>
      <c r="L86" s="128" t="s">
        <v>354</v>
      </c>
      <c r="M86" s="128" t="s">
        <v>354</v>
      </c>
      <c r="N86" s="128" t="s">
        <v>354</v>
      </c>
      <c r="O86" s="128" t="s">
        <v>353</v>
      </c>
    </row>
    <row r="87" spans="1:15" x14ac:dyDescent="0.2">
      <c r="A87" s="128" t="s">
        <v>116</v>
      </c>
      <c r="B87" s="140">
        <f t="shared" si="1"/>
        <v>171274.82450951348</v>
      </c>
      <c r="C87" s="128"/>
      <c r="D87" s="128"/>
      <c r="E87" s="128"/>
      <c r="F87" s="128">
        <v>198779.52611085059</v>
      </c>
      <c r="G87" s="123">
        <v>27504.701601337114</v>
      </c>
      <c r="H87" s="128">
        <v>0</v>
      </c>
      <c r="I87" s="128"/>
      <c r="J87" s="128" t="s">
        <v>343</v>
      </c>
      <c r="K87" s="128">
        <v>0</v>
      </c>
      <c r="L87" s="128" t="s">
        <v>354</v>
      </c>
      <c r="M87" s="128" t="s">
        <v>354</v>
      </c>
      <c r="N87" s="128" t="s">
        <v>354</v>
      </c>
      <c r="O87" s="128" t="s">
        <v>353</v>
      </c>
    </row>
    <row r="88" spans="1:15" x14ac:dyDescent="0.2">
      <c r="A88" s="128" t="s">
        <v>117</v>
      </c>
      <c r="B88" s="140">
        <f t="shared" si="1"/>
        <v>92296.563096557613</v>
      </c>
      <c r="C88" s="128"/>
      <c r="D88" s="128"/>
      <c r="E88" s="128"/>
      <c r="F88" s="128">
        <v>112686.43684706239</v>
      </c>
      <c r="G88" s="123">
        <v>12730.839697632537</v>
      </c>
      <c r="H88" s="128">
        <v>7659.0340528722445</v>
      </c>
      <c r="I88" s="128"/>
      <c r="J88" s="128" t="s">
        <v>343</v>
      </c>
      <c r="K88" s="128">
        <v>0</v>
      </c>
      <c r="L88" s="128" t="s">
        <v>354</v>
      </c>
      <c r="M88" s="128" t="s">
        <v>354</v>
      </c>
      <c r="N88" s="128" t="s">
        <v>354</v>
      </c>
      <c r="O88" s="128" t="s">
        <v>353</v>
      </c>
    </row>
    <row r="89" spans="1:15" x14ac:dyDescent="0.2">
      <c r="A89" s="128" t="s">
        <v>118</v>
      </c>
      <c r="B89" s="140">
        <f t="shared" si="1"/>
        <v>142933.93197242077</v>
      </c>
      <c r="C89" s="128"/>
      <c r="D89" s="128"/>
      <c r="E89" s="128"/>
      <c r="F89" s="128">
        <v>171137.75798750774</v>
      </c>
      <c r="G89" s="123">
        <v>20205.430429410968</v>
      </c>
      <c r="H89" s="128">
        <v>7998.3955856759949</v>
      </c>
      <c r="I89" s="128"/>
      <c r="J89" s="128" t="s">
        <v>343</v>
      </c>
      <c r="K89" s="128">
        <v>0</v>
      </c>
      <c r="L89" s="128" t="s">
        <v>354</v>
      </c>
      <c r="M89" s="128" t="s">
        <v>354</v>
      </c>
      <c r="N89" s="128" t="s">
        <v>354</v>
      </c>
      <c r="O89" s="128" t="s">
        <v>353</v>
      </c>
    </row>
    <row r="90" spans="1:15" x14ac:dyDescent="0.2">
      <c r="A90" s="128" t="s">
        <v>120</v>
      </c>
      <c r="B90" s="140">
        <f t="shared" si="1"/>
        <v>6782.1672377809009</v>
      </c>
      <c r="C90" s="128"/>
      <c r="D90" s="128"/>
      <c r="E90" s="128"/>
      <c r="F90" s="128">
        <v>9471.2538758190258</v>
      </c>
      <c r="G90" s="123">
        <v>2689.0866380381253</v>
      </c>
      <c r="H90" s="128">
        <v>0</v>
      </c>
      <c r="I90" s="128"/>
      <c r="J90" s="128" t="s">
        <v>343</v>
      </c>
      <c r="K90" s="128">
        <v>0</v>
      </c>
      <c r="L90" s="128" t="s">
        <v>354</v>
      </c>
      <c r="M90" s="128" t="s">
        <v>354</v>
      </c>
      <c r="N90" s="128" t="s">
        <v>354</v>
      </c>
      <c r="O90" s="128" t="s">
        <v>354</v>
      </c>
    </row>
    <row r="91" spans="1:15" x14ac:dyDescent="0.2">
      <c r="A91" s="128" t="s">
        <v>122</v>
      </c>
      <c r="B91" s="140">
        <f t="shared" si="1"/>
        <v>13210.089396861553</v>
      </c>
      <c r="C91" s="128"/>
      <c r="D91" s="128"/>
      <c r="E91" s="128"/>
      <c r="F91" s="128">
        <v>25737.289902146986</v>
      </c>
      <c r="G91" s="123">
        <v>9817.9595418620884</v>
      </c>
      <c r="H91" s="128">
        <v>2709.2409634233454</v>
      </c>
      <c r="I91" s="128"/>
      <c r="J91" s="128" t="s">
        <v>343</v>
      </c>
      <c r="K91" s="128">
        <v>0</v>
      </c>
      <c r="L91" s="128" t="s">
        <v>354</v>
      </c>
      <c r="M91" s="128" t="s">
        <v>354</v>
      </c>
      <c r="N91" s="128" t="s">
        <v>354</v>
      </c>
      <c r="O91" s="128" t="s">
        <v>354</v>
      </c>
    </row>
    <row r="92" spans="1:15" x14ac:dyDescent="0.2">
      <c r="A92" s="128" t="s">
        <v>124</v>
      </c>
      <c r="B92" s="140">
        <f t="shared" si="1"/>
        <v>12632.359188431252</v>
      </c>
      <c r="C92" s="128"/>
      <c r="D92" s="128"/>
      <c r="E92" s="128"/>
      <c r="F92" s="128">
        <v>21470.815686478203</v>
      </c>
      <c r="G92" s="123">
        <v>6308.6739327396836</v>
      </c>
      <c r="H92" s="128">
        <v>2529.7825653072696</v>
      </c>
      <c r="I92" s="128"/>
      <c r="J92" s="128" t="s">
        <v>343</v>
      </c>
      <c r="K92" s="128">
        <v>0</v>
      </c>
      <c r="L92" s="128" t="s">
        <v>354</v>
      </c>
      <c r="M92" s="128" t="s">
        <v>354</v>
      </c>
      <c r="N92" s="128" t="s">
        <v>13</v>
      </c>
      <c r="O92" s="128" t="s">
        <v>354</v>
      </c>
    </row>
    <row r="93" spans="1:15" x14ac:dyDescent="0.2">
      <c r="A93" s="128" t="s">
        <v>125</v>
      </c>
      <c r="B93" s="140">
        <f t="shared" si="1"/>
        <v>26889.967039130021</v>
      </c>
      <c r="C93" s="128"/>
      <c r="D93" s="128"/>
      <c r="E93" s="128"/>
      <c r="F93" s="128">
        <v>26751.463651900034</v>
      </c>
      <c r="G93" s="123">
        <v>1557.6620593902285</v>
      </c>
      <c r="H93" s="128">
        <v>-1696.1654466202176</v>
      </c>
      <c r="I93" s="128"/>
      <c r="J93" s="128" t="s">
        <v>343</v>
      </c>
      <c r="K93" s="128">
        <v>0</v>
      </c>
      <c r="L93" s="128" t="s">
        <v>354</v>
      </c>
      <c r="M93" s="128" t="s">
        <v>354</v>
      </c>
      <c r="N93" s="128" t="s">
        <v>354</v>
      </c>
      <c r="O93" s="128" t="s">
        <v>354</v>
      </c>
    </row>
    <row r="94" spans="1:15" x14ac:dyDescent="0.2">
      <c r="A94" s="128" t="s">
        <v>126</v>
      </c>
      <c r="B94" s="140">
        <f t="shared" si="1"/>
        <v>0</v>
      </c>
      <c r="C94" s="128"/>
      <c r="D94" s="128"/>
      <c r="E94" s="128"/>
      <c r="F94" s="128">
        <v>0</v>
      </c>
      <c r="G94" s="123">
        <v>384.81995628435845</v>
      </c>
      <c r="H94" s="128">
        <v>0</v>
      </c>
      <c r="I94" s="128"/>
      <c r="J94" s="128" t="s">
        <v>343</v>
      </c>
      <c r="K94" s="128">
        <v>0</v>
      </c>
      <c r="L94" s="128" t="s">
        <v>354</v>
      </c>
      <c r="M94" s="128" t="s">
        <v>354</v>
      </c>
      <c r="N94" s="128" t="s">
        <v>354</v>
      </c>
      <c r="O94" s="128" t="s">
        <v>354</v>
      </c>
    </row>
    <row r="95" spans="1:15" x14ac:dyDescent="0.2">
      <c r="A95" s="128" t="s">
        <v>127</v>
      </c>
      <c r="B95" s="140">
        <f t="shared" si="1"/>
        <v>1369.3685901011979</v>
      </c>
      <c r="C95" s="128"/>
      <c r="D95" s="128"/>
      <c r="E95" s="128"/>
      <c r="F95" s="128">
        <v>1559.179593225055</v>
      </c>
      <c r="G95" s="123">
        <v>197.5002941557521</v>
      </c>
      <c r="H95" s="128">
        <v>-7.6892910318949879</v>
      </c>
      <c r="I95" s="128"/>
      <c r="J95" s="128" t="s">
        <v>343</v>
      </c>
      <c r="K95" s="128">
        <v>0</v>
      </c>
      <c r="L95" s="128" t="s">
        <v>354</v>
      </c>
      <c r="M95" s="128" t="s">
        <v>12</v>
      </c>
      <c r="N95" s="128" t="s">
        <v>354</v>
      </c>
      <c r="O95" s="128" t="s">
        <v>354</v>
      </c>
    </row>
    <row r="96" spans="1:15" x14ac:dyDescent="0.2">
      <c r="A96" s="128" t="s">
        <v>128</v>
      </c>
      <c r="B96" s="140">
        <f t="shared" si="1"/>
        <v>0</v>
      </c>
      <c r="C96" s="128"/>
      <c r="D96" s="128"/>
      <c r="E96" s="128"/>
      <c r="F96" s="128">
        <v>0</v>
      </c>
      <c r="G96" s="123">
        <v>76.743478499368493</v>
      </c>
      <c r="H96" s="128">
        <v>0</v>
      </c>
      <c r="I96" s="128"/>
      <c r="J96" s="128" t="s">
        <v>343</v>
      </c>
      <c r="K96" s="128">
        <v>0</v>
      </c>
      <c r="L96" s="128" t="s">
        <v>354</v>
      </c>
      <c r="M96" s="128" t="s">
        <v>12</v>
      </c>
      <c r="N96" s="128" t="s">
        <v>354</v>
      </c>
      <c r="O96" s="128" t="s">
        <v>354</v>
      </c>
    </row>
    <row r="97" spans="1:15" x14ac:dyDescent="0.2">
      <c r="A97" s="128" t="s">
        <v>129</v>
      </c>
      <c r="B97" s="140">
        <f t="shared" si="1"/>
        <v>0</v>
      </c>
      <c r="C97" s="128"/>
      <c r="D97" s="128"/>
      <c r="E97" s="128"/>
      <c r="F97" s="128">
        <v>0</v>
      </c>
      <c r="G97" s="123">
        <v>1372.5655660811285</v>
      </c>
      <c r="H97" s="128">
        <v>362.59468887517244</v>
      </c>
      <c r="I97" s="128"/>
      <c r="J97" s="128" t="s">
        <v>343</v>
      </c>
      <c r="K97" s="128">
        <v>0</v>
      </c>
      <c r="L97" s="128" t="s">
        <v>354</v>
      </c>
      <c r="M97" s="128" t="s">
        <v>354</v>
      </c>
      <c r="N97" s="128" t="s">
        <v>354</v>
      </c>
      <c r="O97" s="128" t="s">
        <v>354</v>
      </c>
    </row>
    <row r="98" spans="1:15" x14ac:dyDescent="0.2">
      <c r="A98" s="128" t="s">
        <v>130</v>
      </c>
      <c r="B98" s="140">
        <f t="shared" si="1"/>
        <v>2924.9783365823178</v>
      </c>
      <c r="C98" s="128"/>
      <c r="D98" s="128"/>
      <c r="E98" s="128"/>
      <c r="F98" s="128">
        <v>3272.6770526451182</v>
      </c>
      <c r="G98" s="123">
        <v>347.69871606280032</v>
      </c>
      <c r="H98" s="128">
        <v>0</v>
      </c>
      <c r="I98" s="128"/>
      <c r="J98" s="128" t="s">
        <v>343</v>
      </c>
      <c r="K98" s="128">
        <v>0</v>
      </c>
      <c r="L98" s="128" t="s">
        <v>354</v>
      </c>
      <c r="M98" s="128" t="s">
        <v>354</v>
      </c>
      <c r="N98" s="128" t="s">
        <v>13</v>
      </c>
      <c r="O98" s="128" t="s">
        <v>354</v>
      </c>
    </row>
    <row r="99" spans="1:15" x14ac:dyDescent="0.2">
      <c r="A99" s="128" t="s">
        <v>131</v>
      </c>
      <c r="B99" s="140">
        <f t="shared" si="1"/>
        <v>0</v>
      </c>
      <c r="C99" s="128"/>
      <c r="D99" s="128"/>
      <c r="E99" s="128"/>
      <c r="F99" s="128">
        <v>0</v>
      </c>
      <c r="G99" s="123">
        <v>2638.050444217004</v>
      </c>
      <c r="H99" s="128">
        <v>325.10364264041658</v>
      </c>
      <c r="I99" s="128"/>
      <c r="J99" s="128" t="s">
        <v>343</v>
      </c>
      <c r="K99" s="128">
        <v>0</v>
      </c>
      <c r="L99" s="128" t="s">
        <v>354</v>
      </c>
      <c r="M99" s="128" t="s">
        <v>354</v>
      </c>
      <c r="N99" s="128" t="s">
        <v>354</v>
      </c>
      <c r="O99" s="128" t="s">
        <v>354</v>
      </c>
    </row>
    <row r="100" spans="1:15" x14ac:dyDescent="0.2">
      <c r="A100" s="128" t="s">
        <v>132</v>
      </c>
      <c r="B100" s="140">
        <f t="shared" si="1"/>
        <v>0</v>
      </c>
      <c r="C100" s="128"/>
      <c r="D100" s="128"/>
      <c r="E100" s="128"/>
      <c r="F100" s="128">
        <v>0</v>
      </c>
      <c r="G100" s="123">
        <v>35.499634304576219</v>
      </c>
      <c r="H100" s="128">
        <v>0</v>
      </c>
      <c r="I100" s="128"/>
      <c r="J100" s="128" t="s">
        <v>343</v>
      </c>
      <c r="K100" s="128">
        <v>0</v>
      </c>
      <c r="L100" s="128" t="s">
        <v>354</v>
      </c>
      <c r="M100" s="128" t="s">
        <v>12</v>
      </c>
      <c r="N100" s="128" t="s">
        <v>354</v>
      </c>
      <c r="O100" s="128" t="s">
        <v>354</v>
      </c>
    </row>
    <row r="101" spans="1:15" x14ac:dyDescent="0.2">
      <c r="A101" s="128" t="s">
        <v>134</v>
      </c>
      <c r="B101" s="140">
        <f t="shared" si="1"/>
        <v>158.19272556135365</v>
      </c>
      <c r="C101" s="128"/>
      <c r="D101" s="128"/>
      <c r="E101" s="128"/>
      <c r="F101" s="128">
        <v>540.32369125670073</v>
      </c>
      <c r="G101" s="123">
        <v>357.64493146002417</v>
      </c>
      <c r="H101" s="128">
        <v>24.486034235322908</v>
      </c>
      <c r="I101" s="128"/>
      <c r="J101" s="128" t="s">
        <v>343</v>
      </c>
      <c r="K101" s="128">
        <v>0</v>
      </c>
      <c r="L101" s="128" t="s">
        <v>354</v>
      </c>
      <c r="M101" s="128" t="s">
        <v>354</v>
      </c>
      <c r="N101" s="128" t="s">
        <v>354</v>
      </c>
      <c r="O101" s="128" t="s">
        <v>354</v>
      </c>
    </row>
    <row r="102" spans="1:15" x14ac:dyDescent="0.2">
      <c r="A102" s="128" t="s">
        <v>135</v>
      </c>
      <c r="B102" s="140">
        <f t="shared" si="1"/>
        <v>0</v>
      </c>
      <c r="C102" s="128"/>
      <c r="D102" s="128"/>
      <c r="E102" s="128"/>
      <c r="F102" s="128">
        <v>0</v>
      </c>
      <c r="G102" s="123">
        <v>13.429050526265495</v>
      </c>
      <c r="H102" s="128">
        <v>0</v>
      </c>
      <c r="I102" s="128"/>
      <c r="J102" s="128" t="s">
        <v>343</v>
      </c>
      <c r="K102" s="128">
        <v>0</v>
      </c>
      <c r="L102" s="128" t="s">
        <v>354</v>
      </c>
      <c r="M102" s="128" t="s">
        <v>12</v>
      </c>
      <c r="N102" s="128" t="s">
        <v>354</v>
      </c>
      <c r="O102" s="128" t="s">
        <v>354</v>
      </c>
    </row>
    <row r="103" spans="1:15" x14ac:dyDescent="0.2">
      <c r="A103" s="128" t="s">
        <v>136</v>
      </c>
      <c r="B103" s="140">
        <f t="shared" si="1"/>
        <v>32907.535420358261</v>
      </c>
      <c r="C103" s="128"/>
      <c r="D103" s="128"/>
      <c r="E103" s="128"/>
      <c r="F103" s="128">
        <v>37239.524824974251</v>
      </c>
      <c r="G103" s="123">
        <v>3087.2011092015764</v>
      </c>
      <c r="H103" s="128">
        <v>1244.7882954144129</v>
      </c>
      <c r="I103" s="128"/>
      <c r="J103" s="128" t="s">
        <v>343</v>
      </c>
      <c r="K103" s="128">
        <v>0</v>
      </c>
      <c r="L103" s="128" t="s">
        <v>354</v>
      </c>
      <c r="M103" s="128" t="s">
        <v>354</v>
      </c>
      <c r="N103" s="128" t="s">
        <v>354</v>
      </c>
      <c r="O103" s="128" t="s">
        <v>353</v>
      </c>
    </row>
    <row r="104" spans="1:15" x14ac:dyDescent="0.2">
      <c r="A104" s="128" t="s">
        <v>137</v>
      </c>
      <c r="B104" s="140">
        <f t="shared" si="1"/>
        <v>0</v>
      </c>
      <c r="C104" s="128"/>
      <c r="D104" s="128"/>
      <c r="E104" s="128"/>
      <c r="F104" s="128">
        <v>0</v>
      </c>
      <c r="G104" s="123">
        <v>96.487298632409903</v>
      </c>
      <c r="H104" s="128">
        <v>0</v>
      </c>
      <c r="I104" s="128"/>
      <c r="J104" s="128" t="s">
        <v>343</v>
      </c>
      <c r="K104" s="128">
        <v>0</v>
      </c>
      <c r="L104" s="128" t="s">
        <v>354</v>
      </c>
      <c r="M104" s="128" t="s">
        <v>12</v>
      </c>
      <c r="N104" s="128" t="s">
        <v>354</v>
      </c>
      <c r="O104" s="128" t="s">
        <v>354</v>
      </c>
    </row>
    <row r="105" spans="1:15" x14ac:dyDescent="0.2">
      <c r="A105" s="128" t="s">
        <v>138</v>
      </c>
      <c r="B105" s="140">
        <f t="shared" si="1"/>
        <v>512.73606804219253</v>
      </c>
      <c r="C105" s="128"/>
      <c r="D105" s="128"/>
      <c r="E105" s="128"/>
      <c r="F105" s="128">
        <v>6344.4925606069892</v>
      </c>
      <c r="G105" s="123">
        <v>1332.4137258754722</v>
      </c>
      <c r="H105" s="128">
        <v>4499.3427666893249</v>
      </c>
      <c r="I105" s="128"/>
      <c r="J105" s="128" t="s">
        <v>343</v>
      </c>
      <c r="K105" s="128">
        <v>0</v>
      </c>
      <c r="L105" s="128" t="s">
        <v>354</v>
      </c>
      <c r="M105" s="128" t="s">
        <v>354</v>
      </c>
      <c r="N105" s="128" t="s">
        <v>354</v>
      </c>
      <c r="O105" s="128" t="s">
        <v>354</v>
      </c>
    </row>
    <row r="106" spans="1:15" x14ac:dyDescent="0.2">
      <c r="A106" s="128" t="s">
        <v>139</v>
      </c>
      <c r="B106" s="140">
        <f t="shared" si="1"/>
        <v>0</v>
      </c>
      <c r="C106" s="128"/>
      <c r="D106" s="128"/>
      <c r="E106" s="128"/>
      <c r="F106" s="128">
        <v>0</v>
      </c>
      <c r="G106" s="123">
        <v>5.3579524167500123</v>
      </c>
      <c r="H106" s="128">
        <v>0</v>
      </c>
      <c r="I106" s="128"/>
      <c r="J106" s="128" t="s">
        <v>343</v>
      </c>
      <c r="K106" s="128">
        <v>0</v>
      </c>
      <c r="L106" s="128" t="s">
        <v>354</v>
      </c>
      <c r="M106" s="128" t="s">
        <v>12</v>
      </c>
      <c r="N106" s="128" t="s">
        <v>354</v>
      </c>
      <c r="O106" s="128" t="s">
        <v>354</v>
      </c>
    </row>
    <row r="107" spans="1:15" x14ac:dyDescent="0.2">
      <c r="A107" s="128" t="s">
        <v>140</v>
      </c>
      <c r="B107" s="140">
        <f t="shared" si="1"/>
        <v>0</v>
      </c>
      <c r="C107" s="128"/>
      <c r="D107" s="128"/>
      <c r="E107" s="128"/>
      <c r="F107" s="128">
        <v>0</v>
      </c>
      <c r="G107" s="123">
        <v>7767.7546854127286</v>
      </c>
      <c r="H107" s="128">
        <v>4431.2895070167369</v>
      </c>
      <c r="I107" s="128"/>
      <c r="J107" s="128" t="s">
        <v>343</v>
      </c>
      <c r="K107" s="128">
        <v>0</v>
      </c>
      <c r="L107" s="128" t="s">
        <v>354</v>
      </c>
      <c r="M107" s="128" t="s">
        <v>354</v>
      </c>
      <c r="N107" s="128" t="s">
        <v>354</v>
      </c>
      <c r="O107" s="128" t="s">
        <v>354</v>
      </c>
    </row>
    <row r="108" spans="1:15" x14ac:dyDescent="0.2">
      <c r="A108" s="128" t="s">
        <v>141</v>
      </c>
      <c r="B108" s="140">
        <f t="shared" si="1"/>
        <v>0</v>
      </c>
      <c r="C108" s="128"/>
      <c r="D108" s="128"/>
      <c r="E108" s="128"/>
      <c r="F108" s="128">
        <v>0</v>
      </c>
      <c r="G108" s="123">
        <v>73.76966971938397</v>
      </c>
      <c r="H108" s="128">
        <v>0</v>
      </c>
      <c r="I108" s="128"/>
      <c r="J108" s="128" t="s">
        <v>343</v>
      </c>
      <c r="K108" s="128">
        <v>0</v>
      </c>
      <c r="L108" s="128" t="s">
        <v>354</v>
      </c>
      <c r="M108" s="128" t="s">
        <v>12</v>
      </c>
      <c r="N108" s="128" t="s">
        <v>354</v>
      </c>
      <c r="O108" s="128" t="s">
        <v>354</v>
      </c>
    </row>
    <row r="109" spans="1:15" x14ac:dyDescent="0.2">
      <c r="A109" s="128" t="s">
        <v>142</v>
      </c>
      <c r="B109" s="140">
        <f t="shared" si="1"/>
        <v>17311.528816295202</v>
      </c>
      <c r="C109" s="128"/>
      <c r="D109" s="128"/>
      <c r="E109" s="128"/>
      <c r="F109" s="128">
        <v>20449.939469296642</v>
      </c>
      <c r="G109" s="123">
        <v>2821.0242768596495</v>
      </c>
      <c r="H109" s="128">
        <v>317.38637614178998</v>
      </c>
      <c r="I109" s="128"/>
      <c r="J109" s="128" t="s">
        <v>343</v>
      </c>
      <c r="K109" s="128">
        <v>0</v>
      </c>
      <c r="L109" s="128" t="s">
        <v>354</v>
      </c>
      <c r="M109" s="128" t="s">
        <v>354</v>
      </c>
      <c r="N109" s="128" t="s">
        <v>354</v>
      </c>
      <c r="O109" s="128" t="s">
        <v>354</v>
      </c>
    </row>
    <row r="110" spans="1:15" x14ac:dyDescent="0.2">
      <c r="A110" s="128" t="s">
        <v>143</v>
      </c>
      <c r="B110" s="140">
        <f t="shared" si="1"/>
        <v>0</v>
      </c>
      <c r="C110" s="128"/>
      <c r="D110" s="128"/>
      <c r="E110" s="128"/>
      <c r="F110" s="128">
        <v>0</v>
      </c>
      <c r="G110" s="123">
        <v>193.61873741588261</v>
      </c>
      <c r="H110" s="128">
        <v>3.5211242586134892</v>
      </c>
      <c r="I110" s="128"/>
      <c r="J110" s="128" t="s">
        <v>343</v>
      </c>
      <c r="K110" s="128">
        <v>0</v>
      </c>
      <c r="L110" s="128" t="s">
        <v>354</v>
      </c>
      <c r="M110" s="128" t="s">
        <v>12</v>
      </c>
      <c r="N110" s="128" t="s">
        <v>354</v>
      </c>
      <c r="O110" s="128" t="s">
        <v>354</v>
      </c>
    </row>
    <row r="111" spans="1:15" x14ac:dyDescent="0.2">
      <c r="A111" s="128" t="s">
        <v>146</v>
      </c>
      <c r="B111" s="140">
        <f t="shared" si="1"/>
        <v>5016.0173989562745</v>
      </c>
      <c r="C111" s="128"/>
      <c r="D111" s="128"/>
      <c r="E111" s="128"/>
      <c r="F111" s="128">
        <v>6739.2214282754821</v>
      </c>
      <c r="G111" s="123">
        <v>1767.4552832933905</v>
      </c>
      <c r="H111" s="128">
        <v>-44.25125397418271</v>
      </c>
      <c r="I111" s="128"/>
      <c r="J111" s="128" t="s">
        <v>343</v>
      </c>
      <c r="K111" s="128">
        <v>0</v>
      </c>
      <c r="L111" s="128" t="s">
        <v>354</v>
      </c>
      <c r="M111" s="128" t="s">
        <v>354</v>
      </c>
      <c r="N111" s="128" t="s">
        <v>354</v>
      </c>
      <c r="O111" s="128" t="s">
        <v>354</v>
      </c>
    </row>
    <row r="112" spans="1:15" x14ac:dyDescent="0.2">
      <c r="A112" s="128" t="s">
        <v>147</v>
      </c>
      <c r="B112" s="140">
        <f t="shared" si="1"/>
        <v>0</v>
      </c>
      <c r="C112" s="128"/>
      <c r="D112" s="128"/>
      <c r="E112" s="128"/>
      <c r="F112" s="128">
        <v>0</v>
      </c>
      <c r="G112" s="123">
        <v>1926.5187546787174</v>
      </c>
      <c r="H112" s="128">
        <v>195.33690256536224</v>
      </c>
      <c r="I112" s="128"/>
      <c r="J112" s="128" t="s">
        <v>343</v>
      </c>
      <c r="K112" s="128">
        <v>0</v>
      </c>
      <c r="L112" s="128" t="s">
        <v>354</v>
      </c>
      <c r="M112" s="128" t="s">
        <v>354</v>
      </c>
      <c r="N112" s="128" t="s">
        <v>13</v>
      </c>
      <c r="O112" s="128" t="s">
        <v>354</v>
      </c>
    </row>
    <row r="113" spans="1:15" x14ac:dyDescent="0.2">
      <c r="A113" s="128" t="s">
        <v>148</v>
      </c>
      <c r="B113" s="140">
        <f t="shared" si="1"/>
        <v>0</v>
      </c>
      <c r="C113" s="128"/>
      <c r="D113" s="128"/>
      <c r="E113" s="128"/>
      <c r="F113" s="128">
        <v>0</v>
      </c>
      <c r="G113" s="123">
        <v>1969.5283838674509</v>
      </c>
      <c r="H113" s="128">
        <v>33.550509699682124</v>
      </c>
      <c r="I113" s="128"/>
      <c r="J113" s="128" t="s">
        <v>343</v>
      </c>
      <c r="K113" s="128">
        <v>0</v>
      </c>
      <c r="L113" s="128" t="s">
        <v>354</v>
      </c>
      <c r="M113" s="128" t="s">
        <v>12</v>
      </c>
      <c r="N113" s="128" t="s">
        <v>354</v>
      </c>
      <c r="O113" s="128" t="s">
        <v>354</v>
      </c>
    </row>
    <row r="114" spans="1:15" x14ac:dyDescent="0.2">
      <c r="A114" s="128" t="s">
        <v>149</v>
      </c>
      <c r="B114" s="140">
        <f t="shared" si="1"/>
        <v>23407.950667220241</v>
      </c>
      <c r="C114" s="128"/>
      <c r="D114" s="128"/>
      <c r="E114" s="128"/>
      <c r="F114" s="128">
        <v>30105.37355693278</v>
      </c>
      <c r="G114" s="123">
        <v>5456.0868569495815</v>
      </c>
      <c r="H114" s="128">
        <v>1241.336032762958</v>
      </c>
      <c r="I114" s="128"/>
      <c r="J114" s="128" t="s">
        <v>343</v>
      </c>
      <c r="K114" s="128">
        <v>0</v>
      </c>
      <c r="L114" s="128" t="s">
        <v>354</v>
      </c>
      <c r="M114" s="128" t="s">
        <v>354</v>
      </c>
      <c r="N114" s="128" t="s">
        <v>354</v>
      </c>
      <c r="O114" s="128" t="s">
        <v>354</v>
      </c>
    </row>
    <row r="115" spans="1:15" x14ac:dyDescent="0.2">
      <c r="A115" s="128" t="s">
        <v>150</v>
      </c>
      <c r="B115" s="140">
        <f t="shared" si="1"/>
        <v>0</v>
      </c>
      <c r="C115" s="128"/>
      <c r="D115" s="128"/>
      <c r="E115" s="128"/>
      <c r="F115" s="128">
        <v>0</v>
      </c>
      <c r="G115" s="123">
        <v>0</v>
      </c>
      <c r="H115" s="128">
        <v>0</v>
      </c>
      <c r="I115" s="128"/>
      <c r="J115" s="128" t="s">
        <v>343</v>
      </c>
      <c r="K115" s="128">
        <v>0</v>
      </c>
      <c r="L115" s="128" t="s">
        <v>11</v>
      </c>
      <c r="M115" s="128" t="s">
        <v>12</v>
      </c>
      <c r="N115" s="128" t="s">
        <v>354</v>
      </c>
      <c r="O115" s="128" t="s">
        <v>354</v>
      </c>
    </row>
    <row r="116" spans="1:15" x14ac:dyDescent="0.2">
      <c r="A116" s="128" t="s">
        <v>151</v>
      </c>
      <c r="B116" s="140">
        <f t="shared" si="1"/>
        <v>864305.776846283</v>
      </c>
      <c r="C116" s="128"/>
      <c r="D116" s="128"/>
      <c r="E116" s="128"/>
      <c r="F116" s="128">
        <v>1033410.3515715789</v>
      </c>
      <c r="G116" s="123">
        <v>160460.9742830316</v>
      </c>
      <c r="H116" s="128">
        <v>8643.6004422643127</v>
      </c>
      <c r="I116" s="128"/>
      <c r="J116" s="128" t="s">
        <v>343</v>
      </c>
      <c r="K116" s="128">
        <v>0</v>
      </c>
      <c r="L116" s="128" t="s">
        <v>354</v>
      </c>
      <c r="M116" s="128" t="s">
        <v>354</v>
      </c>
      <c r="N116" s="128" t="s">
        <v>354</v>
      </c>
      <c r="O116" s="128" t="s">
        <v>353</v>
      </c>
    </row>
    <row r="117" spans="1:15" x14ac:dyDescent="0.2">
      <c r="A117" s="128" t="s">
        <v>152</v>
      </c>
      <c r="B117" s="140">
        <f t="shared" si="1"/>
        <v>990.82752635680981</v>
      </c>
      <c r="C117" s="128"/>
      <c r="D117" s="128"/>
      <c r="E117" s="128"/>
      <c r="F117" s="128">
        <v>1297.6728919866871</v>
      </c>
      <c r="G117" s="123">
        <v>348.25976535305216</v>
      </c>
      <c r="H117" s="128">
        <v>-41.414399723174895</v>
      </c>
      <c r="I117" s="128"/>
      <c r="J117" s="128" t="s">
        <v>343</v>
      </c>
      <c r="K117" s="128">
        <v>0</v>
      </c>
      <c r="L117" s="128" t="s">
        <v>354</v>
      </c>
      <c r="M117" s="128" t="s">
        <v>354</v>
      </c>
      <c r="N117" s="128" t="s">
        <v>13</v>
      </c>
      <c r="O117" s="128" t="s">
        <v>354</v>
      </c>
    </row>
    <row r="118" spans="1:15" x14ac:dyDescent="0.2">
      <c r="A118" s="128" t="s">
        <v>153</v>
      </c>
      <c r="B118" s="140">
        <f t="shared" si="1"/>
        <v>0</v>
      </c>
      <c r="C118" s="128"/>
      <c r="D118" s="128"/>
      <c r="E118" s="128"/>
      <c r="F118" s="128">
        <v>0</v>
      </c>
      <c r="G118" s="123">
        <v>1770.096822204682</v>
      </c>
      <c r="H118" s="128">
        <v>14.774241496306804</v>
      </c>
      <c r="I118" s="128"/>
      <c r="J118" s="128" t="s">
        <v>343</v>
      </c>
      <c r="K118" s="128">
        <v>0</v>
      </c>
      <c r="L118" s="128" t="s">
        <v>354</v>
      </c>
      <c r="M118" s="128" t="s">
        <v>354</v>
      </c>
      <c r="N118" s="128" t="s">
        <v>13</v>
      </c>
      <c r="O118" s="128" t="s">
        <v>354</v>
      </c>
    </row>
    <row r="119" spans="1:15" x14ac:dyDescent="0.2">
      <c r="A119" s="128" t="s">
        <v>333</v>
      </c>
      <c r="B119" s="140">
        <f t="shared" si="1"/>
        <v>0</v>
      </c>
      <c r="C119" s="128"/>
      <c r="D119" s="128"/>
      <c r="E119" s="128"/>
      <c r="F119" s="128">
        <v>0</v>
      </c>
      <c r="G119" s="123">
        <v>333.06516394151157</v>
      </c>
      <c r="H119" s="128">
        <v>-223.58099891477951</v>
      </c>
      <c r="I119" s="128"/>
      <c r="J119" s="128" t="s">
        <v>343</v>
      </c>
      <c r="K119" s="128">
        <v>0</v>
      </c>
      <c r="L119" s="128" t="s">
        <v>354</v>
      </c>
      <c r="M119" s="128" t="s">
        <v>354</v>
      </c>
      <c r="N119" s="128" t="s">
        <v>354</v>
      </c>
      <c r="O119" s="128" t="s">
        <v>354</v>
      </c>
    </row>
    <row r="120" spans="1:15" x14ac:dyDescent="0.2">
      <c r="A120" s="128" t="s">
        <v>154</v>
      </c>
      <c r="B120" s="140">
        <f t="shared" si="1"/>
        <v>486.44706872273468</v>
      </c>
      <c r="C120" s="128"/>
      <c r="D120" s="128"/>
      <c r="E120" s="128"/>
      <c r="F120" s="128">
        <v>1208.5388116786908</v>
      </c>
      <c r="G120" s="123">
        <v>722.09174295595608</v>
      </c>
      <c r="H120" s="128">
        <v>0</v>
      </c>
      <c r="I120" s="128"/>
      <c r="J120" s="128" t="s">
        <v>343</v>
      </c>
      <c r="K120" s="128">
        <v>0</v>
      </c>
      <c r="L120" s="128" t="s">
        <v>354</v>
      </c>
      <c r="M120" s="128" t="s">
        <v>354</v>
      </c>
      <c r="N120" s="128" t="s">
        <v>354</v>
      </c>
      <c r="O120" s="128" t="s">
        <v>354</v>
      </c>
    </row>
    <row r="121" spans="1:15" x14ac:dyDescent="0.2">
      <c r="A121" s="128" t="s">
        <v>337</v>
      </c>
      <c r="B121" s="140">
        <f t="shared" si="1"/>
        <v>0</v>
      </c>
      <c r="C121" s="128"/>
      <c r="D121" s="128"/>
      <c r="E121" s="128"/>
      <c r="F121" s="128">
        <v>0</v>
      </c>
      <c r="G121" s="123">
        <v>0</v>
      </c>
      <c r="H121" s="128">
        <v>0</v>
      </c>
      <c r="I121" s="128"/>
      <c r="J121" s="128" t="s">
        <v>343</v>
      </c>
      <c r="K121" s="128">
        <v>0</v>
      </c>
      <c r="L121" s="128" t="s">
        <v>354</v>
      </c>
      <c r="M121" s="128" t="s">
        <v>354</v>
      </c>
      <c r="N121" s="128" t="s">
        <v>354</v>
      </c>
      <c r="O121" s="128" t="s">
        <v>354</v>
      </c>
    </row>
    <row r="122" spans="1:15" x14ac:dyDescent="0.2">
      <c r="A122" s="128" t="s">
        <v>155</v>
      </c>
      <c r="B122" s="140">
        <f t="shared" si="1"/>
        <v>0</v>
      </c>
      <c r="C122" s="128"/>
      <c r="D122" s="128"/>
      <c r="E122" s="128"/>
      <c r="F122" s="128">
        <v>0</v>
      </c>
      <c r="G122" s="123">
        <v>1635.2669136768225</v>
      </c>
      <c r="H122" s="128">
        <v>-72.52694228303119</v>
      </c>
      <c r="I122" s="128"/>
      <c r="J122" s="128" t="s">
        <v>343</v>
      </c>
      <c r="K122" s="128">
        <v>0</v>
      </c>
      <c r="L122" s="128" t="s">
        <v>354</v>
      </c>
      <c r="M122" s="128" t="s">
        <v>354</v>
      </c>
      <c r="N122" s="128" t="s">
        <v>354</v>
      </c>
      <c r="O122" s="128" t="s">
        <v>354</v>
      </c>
    </row>
    <row r="123" spans="1:15" x14ac:dyDescent="0.2">
      <c r="A123" s="128" t="s">
        <v>156</v>
      </c>
      <c r="B123" s="140">
        <f t="shared" si="1"/>
        <v>36763.155992394459</v>
      </c>
      <c r="C123" s="128"/>
      <c r="D123" s="128"/>
      <c r="E123" s="128"/>
      <c r="F123" s="128">
        <v>44494.749286846978</v>
      </c>
      <c r="G123" s="123">
        <v>5477.384449247872</v>
      </c>
      <c r="H123" s="128">
        <v>2254.2088452046437</v>
      </c>
      <c r="I123" s="128"/>
      <c r="J123" s="128" t="s">
        <v>343</v>
      </c>
      <c r="K123" s="128">
        <v>0</v>
      </c>
      <c r="L123" s="128" t="s">
        <v>354</v>
      </c>
      <c r="M123" s="128" t="s">
        <v>354</v>
      </c>
      <c r="N123" s="128" t="s">
        <v>354</v>
      </c>
      <c r="O123" s="128" t="s">
        <v>354</v>
      </c>
    </row>
    <row r="124" spans="1:15" x14ac:dyDescent="0.2">
      <c r="A124" s="128" t="s">
        <v>157</v>
      </c>
      <c r="B124" s="140">
        <f t="shared" si="1"/>
        <v>2662.3923692878975</v>
      </c>
      <c r="C124" s="128"/>
      <c r="D124" s="128"/>
      <c r="E124" s="128"/>
      <c r="F124" s="128">
        <v>3630.7413747604965</v>
      </c>
      <c r="G124" s="123">
        <v>892.6267496589569</v>
      </c>
      <c r="H124" s="128">
        <v>75.72225581364232</v>
      </c>
      <c r="I124" s="128"/>
      <c r="J124" s="128" t="s">
        <v>343</v>
      </c>
      <c r="K124" s="128">
        <v>0</v>
      </c>
      <c r="L124" s="128" t="s">
        <v>354</v>
      </c>
      <c r="M124" s="128" t="s">
        <v>354</v>
      </c>
      <c r="N124" s="128" t="s">
        <v>354</v>
      </c>
      <c r="O124" s="128" t="s">
        <v>354</v>
      </c>
    </row>
    <row r="125" spans="1:15" x14ac:dyDescent="0.2">
      <c r="A125" s="128" t="s">
        <v>158</v>
      </c>
      <c r="B125" s="140">
        <f t="shared" si="1"/>
        <v>0</v>
      </c>
      <c r="C125" s="128"/>
      <c r="D125" s="128"/>
      <c r="E125" s="128"/>
      <c r="F125" s="128">
        <v>0</v>
      </c>
      <c r="G125" s="123">
        <v>438.74406649239364</v>
      </c>
      <c r="H125" s="128">
        <v>164.03737891669667</v>
      </c>
      <c r="I125" s="128"/>
      <c r="J125" s="128" t="s">
        <v>343</v>
      </c>
      <c r="K125" s="128">
        <v>0</v>
      </c>
      <c r="L125" s="128" t="s">
        <v>354</v>
      </c>
      <c r="M125" s="128" t="s">
        <v>354</v>
      </c>
      <c r="N125" s="128" t="s">
        <v>354</v>
      </c>
      <c r="O125" s="128" t="s">
        <v>354</v>
      </c>
    </row>
    <row r="126" spans="1:15" x14ac:dyDescent="0.2">
      <c r="A126" s="128" t="s">
        <v>159</v>
      </c>
      <c r="B126" s="140">
        <f t="shared" si="1"/>
        <v>0</v>
      </c>
      <c r="C126" s="128"/>
      <c r="D126" s="128"/>
      <c r="E126" s="128"/>
      <c r="F126" s="128">
        <v>0</v>
      </c>
      <c r="G126" s="123">
        <v>366.72725354799468</v>
      </c>
      <c r="H126" s="128">
        <v>-50.008337563642158</v>
      </c>
      <c r="I126" s="128"/>
      <c r="J126" s="128" t="s">
        <v>343</v>
      </c>
      <c r="K126" s="128">
        <v>0</v>
      </c>
      <c r="L126" s="128" t="s">
        <v>354</v>
      </c>
      <c r="M126" s="128" t="s">
        <v>354</v>
      </c>
      <c r="N126" s="128" t="s">
        <v>354</v>
      </c>
      <c r="O126" s="128" t="s">
        <v>354</v>
      </c>
    </row>
    <row r="127" spans="1:15" x14ac:dyDescent="0.2">
      <c r="A127" s="128" t="s">
        <v>160</v>
      </c>
      <c r="B127" s="140">
        <f t="shared" si="1"/>
        <v>0</v>
      </c>
      <c r="C127" s="128"/>
      <c r="D127" s="128"/>
      <c r="E127" s="128"/>
      <c r="F127" s="128">
        <v>0</v>
      </c>
      <c r="G127" s="123">
        <v>-1520.2222829000677</v>
      </c>
      <c r="H127" s="128">
        <v>0</v>
      </c>
      <c r="I127" s="128"/>
      <c r="J127" s="128" t="s">
        <v>343</v>
      </c>
      <c r="K127" s="128">
        <v>0</v>
      </c>
      <c r="L127" s="128" t="s">
        <v>11</v>
      </c>
      <c r="M127" s="128" t="s">
        <v>354</v>
      </c>
      <c r="N127" s="128" t="s">
        <v>354</v>
      </c>
      <c r="O127" s="128" t="s">
        <v>354</v>
      </c>
    </row>
    <row r="128" spans="1:15" x14ac:dyDescent="0.2">
      <c r="A128" s="128" t="s">
        <v>161</v>
      </c>
      <c r="B128" s="140">
        <f t="shared" si="1"/>
        <v>0</v>
      </c>
      <c r="C128" s="128"/>
      <c r="D128" s="128"/>
      <c r="E128" s="128"/>
      <c r="F128" s="128">
        <v>0</v>
      </c>
      <c r="G128" s="123">
        <v>0</v>
      </c>
      <c r="H128" s="128">
        <v>0</v>
      </c>
      <c r="I128" s="128"/>
      <c r="J128" s="128" t="s">
        <v>343</v>
      </c>
      <c r="K128" s="128">
        <v>0</v>
      </c>
      <c r="L128" s="128" t="s">
        <v>354</v>
      </c>
      <c r="M128" s="128" t="s">
        <v>12</v>
      </c>
      <c r="N128" s="128" t="s">
        <v>354</v>
      </c>
      <c r="O128" s="128" t="s">
        <v>354</v>
      </c>
    </row>
    <row r="129" spans="1:15" x14ac:dyDescent="0.2">
      <c r="A129" s="128" t="s">
        <v>162</v>
      </c>
      <c r="B129" s="140">
        <f t="shared" si="1"/>
        <v>0</v>
      </c>
      <c r="C129" s="128"/>
      <c r="D129" s="128"/>
      <c r="E129" s="128"/>
      <c r="F129" s="128">
        <v>0</v>
      </c>
      <c r="G129" s="123">
        <v>0</v>
      </c>
      <c r="H129" s="128">
        <v>0</v>
      </c>
      <c r="I129" s="128"/>
      <c r="J129" s="128" t="s">
        <v>163</v>
      </c>
      <c r="K129" s="128">
        <v>0</v>
      </c>
      <c r="L129" s="128" t="s">
        <v>11</v>
      </c>
      <c r="M129" s="128" t="s">
        <v>354</v>
      </c>
      <c r="N129" s="128" t="s">
        <v>354</v>
      </c>
      <c r="O129" s="128" t="s">
        <v>354</v>
      </c>
    </row>
    <row r="130" spans="1:15" x14ac:dyDescent="0.2">
      <c r="A130" s="128" t="s">
        <v>348</v>
      </c>
      <c r="B130" s="140">
        <f t="shared" si="1"/>
        <v>0</v>
      </c>
      <c r="C130" s="128"/>
      <c r="D130" s="128"/>
      <c r="E130" s="128"/>
      <c r="F130" s="128">
        <v>0</v>
      </c>
      <c r="G130" s="123">
        <v>0</v>
      </c>
      <c r="H130" s="128">
        <v>0</v>
      </c>
      <c r="I130" s="128"/>
      <c r="J130" s="128" t="s">
        <v>163</v>
      </c>
      <c r="K130" s="128">
        <v>0</v>
      </c>
      <c r="L130" s="128" t="s">
        <v>354</v>
      </c>
      <c r="M130" s="128" t="s">
        <v>354</v>
      </c>
      <c r="N130" s="128" t="s">
        <v>354</v>
      </c>
      <c r="O130" s="128" t="s">
        <v>354</v>
      </c>
    </row>
    <row r="131" spans="1:15" x14ac:dyDescent="0.2">
      <c r="A131" s="128" t="s">
        <v>164</v>
      </c>
      <c r="B131" s="140">
        <f t="shared" si="1"/>
        <v>251.33571597385233</v>
      </c>
      <c r="C131" s="128"/>
      <c r="D131" s="128"/>
      <c r="E131" s="128"/>
      <c r="F131" s="128">
        <v>1669.4332938503921</v>
      </c>
      <c r="G131" s="123">
        <v>1166.3560607634831</v>
      </c>
      <c r="H131" s="128">
        <v>251.74151711305669</v>
      </c>
      <c r="I131" s="128"/>
      <c r="J131" s="128" t="s">
        <v>163</v>
      </c>
      <c r="K131" s="128">
        <v>0</v>
      </c>
      <c r="L131" s="128" t="s">
        <v>354</v>
      </c>
      <c r="M131" s="128" t="s">
        <v>354</v>
      </c>
      <c r="N131" s="128" t="s">
        <v>354</v>
      </c>
      <c r="O131" s="128" t="s">
        <v>354</v>
      </c>
    </row>
    <row r="132" spans="1:15" x14ac:dyDescent="0.2">
      <c r="A132" s="128" t="s">
        <v>165</v>
      </c>
      <c r="B132" s="140">
        <f t="shared" si="1"/>
        <v>0</v>
      </c>
      <c r="C132" s="128"/>
      <c r="D132" s="128"/>
      <c r="E132" s="128"/>
      <c r="F132" s="128">
        <v>0</v>
      </c>
      <c r="G132" s="123">
        <v>-123.14603433917995</v>
      </c>
      <c r="H132" s="128">
        <v>0</v>
      </c>
      <c r="I132" s="128"/>
      <c r="J132" s="128" t="s">
        <v>163</v>
      </c>
      <c r="K132" s="128">
        <v>0</v>
      </c>
      <c r="L132" s="128" t="s">
        <v>354</v>
      </c>
      <c r="M132" s="128" t="s">
        <v>12</v>
      </c>
      <c r="N132" s="128" t="s">
        <v>354</v>
      </c>
      <c r="O132" s="128" t="s">
        <v>354</v>
      </c>
    </row>
    <row r="133" spans="1:15" x14ac:dyDescent="0.2">
      <c r="A133" s="128" t="s">
        <v>166</v>
      </c>
      <c r="B133" s="140">
        <f t="shared" si="1"/>
        <v>0</v>
      </c>
      <c r="C133" s="128"/>
      <c r="D133" s="128"/>
      <c r="E133" s="128"/>
      <c r="F133" s="128">
        <v>0</v>
      </c>
      <c r="G133" s="123">
        <v>18.140016705389627</v>
      </c>
      <c r="H133" s="128">
        <v>0</v>
      </c>
      <c r="I133" s="128"/>
      <c r="J133" s="128" t="s">
        <v>163</v>
      </c>
      <c r="K133" s="128">
        <v>0</v>
      </c>
      <c r="L133" s="128" t="s">
        <v>354</v>
      </c>
      <c r="M133" s="128" t="s">
        <v>12</v>
      </c>
      <c r="N133" s="128" t="s">
        <v>354</v>
      </c>
      <c r="O133" s="128" t="s">
        <v>354</v>
      </c>
    </row>
    <row r="134" spans="1:15" x14ac:dyDescent="0.2">
      <c r="A134" s="128" t="s">
        <v>167</v>
      </c>
      <c r="B134" s="140">
        <f t="shared" ref="B134:B197" si="2">IF(F134&gt;0,F134-G134-H134,0)</f>
        <v>0</v>
      </c>
      <c r="C134" s="128"/>
      <c r="D134" s="128"/>
      <c r="E134" s="128"/>
      <c r="F134" s="128">
        <v>0</v>
      </c>
      <c r="G134" s="123">
        <v>342.91311394156742</v>
      </c>
      <c r="H134" s="128">
        <v>-2.6332389587181676E-2</v>
      </c>
      <c r="I134" s="128"/>
      <c r="J134" s="128" t="s">
        <v>163</v>
      </c>
      <c r="K134" s="128">
        <v>0</v>
      </c>
      <c r="L134" s="128" t="s">
        <v>354</v>
      </c>
      <c r="M134" s="128" t="s">
        <v>12</v>
      </c>
      <c r="N134" s="128" t="s">
        <v>354</v>
      </c>
      <c r="O134" s="128" t="s">
        <v>354</v>
      </c>
    </row>
    <row r="135" spans="1:15" x14ac:dyDescent="0.2">
      <c r="A135" s="128" t="s">
        <v>168</v>
      </c>
      <c r="B135" s="140">
        <f t="shared" si="2"/>
        <v>0</v>
      </c>
      <c r="C135" s="128"/>
      <c r="D135" s="128"/>
      <c r="E135" s="128"/>
      <c r="F135" s="128">
        <v>0</v>
      </c>
      <c r="G135" s="123">
        <v>83.489031527748395</v>
      </c>
      <c r="H135" s="128">
        <v>-11.979350892258786</v>
      </c>
      <c r="I135" s="128"/>
      <c r="J135" s="128" t="s">
        <v>163</v>
      </c>
      <c r="K135" s="128">
        <v>0</v>
      </c>
      <c r="L135" s="128" t="s">
        <v>354</v>
      </c>
      <c r="M135" s="128" t="s">
        <v>12</v>
      </c>
      <c r="N135" s="128" t="s">
        <v>354</v>
      </c>
      <c r="O135" s="128" t="s">
        <v>354</v>
      </c>
    </row>
    <row r="136" spans="1:15" x14ac:dyDescent="0.2">
      <c r="A136" s="128" t="s">
        <v>169</v>
      </c>
      <c r="B136" s="140">
        <f t="shared" si="2"/>
        <v>0</v>
      </c>
      <c r="C136" s="128"/>
      <c r="D136" s="128"/>
      <c r="E136" s="128"/>
      <c r="F136" s="128">
        <v>0</v>
      </c>
      <c r="G136" s="123">
        <v>87.806233551651388</v>
      </c>
      <c r="H136" s="128">
        <v>0</v>
      </c>
      <c r="I136" s="128"/>
      <c r="J136" s="128" t="s">
        <v>163</v>
      </c>
      <c r="K136" s="128">
        <v>0</v>
      </c>
      <c r="L136" s="128" t="s">
        <v>354</v>
      </c>
      <c r="M136" s="128" t="s">
        <v>12</v>
      </c>
      <c r="N136" s="128" t="s">
        <v>354</v>
      </c>
      <c r="O136" s="128" t="s">
        <v>354</v>
      </c>
    </row>
    <row r="137" spans="1:15" x14ac:dyDescent="0.2">
      <c r="A137" s="128" t="s">
        <v>170</v>
      </c>
      <c r="B137" s="140">
        <f t="shared" si="2"/>
        <v>0</v>
      </c>
      <c r="C137" s="128"/>
      <c r="D137" s="128"/>
      <c r="E137" s="128"/>
      <c r="F137" s="128">
        <v>0</v>
      </c>
      <c r="G137" s="123">
        <v>410.79332444926774</v>
      </c>
      <c r="H137" s="128">
        <v>62.836159740521936</v>
      </c>
      <c r="I137" s="128"/>
      <c r="J137" s="128" t="s">
        <v>163</v>
      </c>
      <c r="K137" s="128">
        <v>0</v>
      </c>
      <c r="L137" s="128" t="s">
        <v>354</v>
      </c>
      <c r="M137" s="128" t="s">
        <v>354</v>
      </c>
      <c r="N137" s="128" t="s">
        <v>354</v>
      </c>
      <c r="O137" s="128" t="s">
        <v>354</v>
      </c>
    </row>
    <row r="138" spans="1:15" x14ac:dyDescent="0.2">
      <c r="A138" s="128" t="s">
        <v>171</v>
      </c>
      <c r="B138" s="140">
        <f t="shared" si="2"/>
        <v>1782.1895881801795</v>
      </c>
      <c r="C138" s="128"/>
      <c r="D138" s="128"/>
      <c r="E138" s="128"/>
      <c r="F138" s="128">
        <v>2215.6907914885383</v>
      </c>
      <c r="G138" s="123">
        <v>248.10236678885923</v>
      </c>
      <c r="H138" s="128">
        <v>185.39883651949961</v>
      </c>
      <c r="I138" s="128"/>
      <c r="J138" s="128" t="s">
        <v>163</v>
      </c>
      <c r="K138" s="128">
        <v>0</v>
      </c>
      <c r="L138" s="128" t="s">
        <v>354</v>
      </c>
      <c r="M138" s="128" t="s">
        <v>354</v>
      </c>
      <c r="N138" s="128" t="s">
        <v>354</v>
      </c>
      <c r="O138" s="128" t="s">
        <v>354</v>
      </c>
    </row>
    <row r="139" spans="1:15" x14ac:dyDescent="0.2">
      <c r="A139" s="128" t="s">
        <v>172</v>
      </c>
      <c r="B139" s="140">
        <f t="shared" si="2"/>
        <v>85.23122992260015</v>
      </c>
      <c r="C139" s="128"/>
      <c r="D139" s="128"/>
      <c r="E139" s="128"/>
      <c r="F139" s="128">
        <v>153.94911196967954</v>
      </c>
      <c r="G139" s="123">
        <v>68.717882047079385</v>
      </c>
      <c r="H139" s="128">
        <v>0</v>
      </c>
      <c r="I139" s="128"/>
      <c r="J139" s="128" t="s">
        <v>163</v>
      </c>
      <c r="K139" s="128">
        <v>0</v>
      </c>
      <c r="L139" s="128" t="s">
        <v>354</v>
      </c>
      <c r="M139" s="128" t="s">
        <v>354</v>
      </c>
      <c r="N139" s="128" t="s">
        <v>13</v>
      </c>
      <c r="O139" s="128" t="s">
        <v>354</v>
      </c>
    </row>
    <row r="140" spans="1:15" x14ac:dyDescent="0.2">
      <c r="A140" s="128" t="s">
        <v>173</v>
      </c>
      <c r="B140" s="140">
        <f t="shared" si="2"/>
        <v>340.7980387488513</v>
      </c>
      <c r="C140" s="128"/>
      <c r="D140" s="128"/>
      <c r="E140" s="128"/>
      <c r="F140" s="128">
        <v>1314.4031183036509</v>
      </c>
      <c r="G140" s="123">
        <v>521.29586597279831</v>
      </c>
      <c r="H140" s="128">
        <v>452.30921358200129</v>
      </c>
      <c r="I140" s="128"/>
      <c r="J140" s="128" t="s">
        <v>163</v>
      </c>
      <c r="K140" s="128">
        <v>0</v>
      </c>
      <c r="L140" s="128" t="s">
        <v>354</v>
      </c>
      <c r="M140" s="128" t="s">
        <v>354</v>
      </c>
      <c r="N140" s="128" t="s">
        <v>13</v>
      </c>
      <c r="O140" s="128" t="s">
        <v>354</v>
      </c>
    </row>
    <row r="141" spans="1:15" x14ac:dyDescent="0.2">
      <c r="A141" s="128" t="s">
        <v>174</v>
      </c>
      <c r="B141" s="140">
        <f t="shared" si="2"/>
        <v>0</v>
      </c>
      <c r="C141" s="128"/>
      <c r="D141" s="128"/>
      <c r="E141" s="128"/>
      <c r="F141" s="128">
        <v>0</v>
      </c>
      <c r="G141" s="123">
        <v>10.398771357095832</v>
      </c>
      <c r="H141" s="128">
        <v>0</v>
      </c>
      <c r="I141" s="128"/>
      <c r="J141" s="128" t="s">
        <v>163</v>
      </c>
      <c r="K141" s="128">
        <v>0</v>
      </c>
      <c r="L141" s="128" t="s">
        <v>11</v>
      </c>
      <c r="M141" s="128" t="s">
        <v>12</v>
      </c>
      <c r="N141" s="128" t="s">
        <v>354</v>
      </c>
      <c r="O141" s="128" t="s">
        <v>354</v>
      </c>
    </row>
    <row r="142" spans="1:15" x14ac:dyDescent="0.2">
      <c r="A142" s="128" t="s">
        <v>175</v>
      </c>
      <c r="B142" s="140">
        <f t="shared" si="2"/>
        <v>9848.8362193964786</v>
      </c>
      <c r="C142" s="128"/>
      <c r="D142" s="128"/>
      <c r="E142" s="128"/>
      <c r="F142" s="128">
        <v>16310.752839445346</v>
      </c>
      <c r="G142" s="123">
        <v>4202.2083690300033</v>
      </c>
      <c r="H142" s="128">
        <v>2259.7082510188629</v>
      </c>
      <c r="I142" s="128"/>
      <c r="J142" s="128" t="s">
        <v>163</v>
      </c>
      <c r="K142" s="128">
        <v>0</v>
      </c>
      <c r="L142" s="128" t="s">
        <v>354</v>
      </c>
      <c r="M142" s="128" t="s">
        <v>354</v>
      </c>
      <c r="N142" s="128" t="s">
        <v>354</v>
      </c>
      <c r="O142" s="128" t="s">
        <v>354</v>
      </c>
    </row>
    <row r="143" spans="1:15" x14ac:dyDescent="0.2">
      <c r="A143" s="128" t="s">
        <v>176</v>
      </c>
      <c r="B143" s="140">
        <f t="shared" si="2"/>
        <v>0</v>
      </c>
      <c r="C143" s="128"/>
      <c r="D143" s="128"/>
      <c r="E143" s="128"/>
      <c r="F143" s="128">
        <v>0</v>
      </c>
      <c r="G143" s="123">
        <v>60.095472260657253</v>
      </c>
      <c r="H143" s="128">
        <v>131.35459908301729</v>
      </c>
      <c r="I143" s="128"/>
      <c r="J143" s="128" t="s">
        <v>163</v>
      </c>
      <c r="K143" s="128">
        <v>0</v>
      </c>
      <c r="L143" s="128" t="s">
        <v>354</v>
      </c>
      <c r="M143" s="128" t="s">
        <v>354</v>
      </c>
      <c r="N143" s="128" t="s">
        <v>13</v>
      </c>
      <c r="O143" s="128" t="s">
        <v>354</v>
      </c>
    </row>
    <row r="144" spans="1:15" x14ac:dyDescent="0.2">
      <c r="A144" s="128" t="s">
        <v>177</v>
      </c>
      <c r="B144" s="140">
        <f t="shared" si="2"/>
        <v>18119.041618677871</v>
      </c>
      <c r="C144" s="128"/>
      <c r="D144" s="128"/>
      <c r="E144" s="128"/>
      <c r="F144" s="128">
        <v>20363.459592090578</v>
      </c>
      <c r="G144" s="123">
        <v>2029.6382755906043</v>
      </c>
      <c r="H144" s="128">
        <v>214.77969782210116</v>
      </c>
      <c r="I144" s="128"/>
      <c r="J144" s="128" t="s">
        <v>163</v>
      </c>
      <c r="K144" s="128">
        <v>0</v>
      </c>
      <c r="L144" s="128" t="s">
        <v>354</v>
      </c>
      <c r="M144" s="128" t="s">
        <v>354</v>
      </c>
      <c r="N144" s="128" t="s">
        <v>354</v>
      </c>
      <c r="O144" s="128" t="s">
        <v>354</v>
      </c>
    </row>
    <row r="145" spans="1:15" x14ac:dyDescent="0.2">
      <c r="A145" s="128" t="s">
        <v>178</v>
      </c>
      <c r="B145" s="140">
        <f t="shared" si="2"/>
        <v>0</v>
      </c>
      <c r="C145" s="128"/>
      <c r="D145" s="128"/>
      <c r="E145" s="128"/>
      <c r="F145" s="128">
        <v>0</v>
      </c>
      <c r="G145" s="123">
        <v>9149.0041076749494</v>
      </c>
      <c r="H145" s="128">
        <v>5029.2410119426686</v>
      </c>
      <c r="I145" s="128"/>
      <c r="J145" s="128" t="s">
        <v>163</v>
      </c>
      <c r="K145" s="128">
        <v>0</v>
      </c>
      <c r="L145" s="128" t="s">
        <v>354</v>
      </c>
      <c r="M145" s="128" t="s">
        <v>354</v>
      </c>
      <c r="N145" s="128" t="s">
        <v>354</v>
      </c>
      <c r="O145" s="128" t="s">
        <v>353</v>
      </c>
    </row>
    <row r="146" spans="1:15" x14ac:dyDescent="0.2">
      <c r="A146" s="128" t="s">
        <v>179</v>
      </c>
      <c r="B146" s="140">
        <f t="shared" si="2"/>
        <v>0</v>
      </c>
      <c r="C146" s="128"/>
      <c r="D146" s="128"/>
      <c r="E146" s="128"/>
      <c r="F146" s="128">
        <v>0</v>
      </c>
      <c r="G146" s="123">
        <v>92.798026023106615</v>
      </c>
      <c r="H146" s="128">
        <v>3.7600496767871399E-3</v>
      </c>
      <c r="I146" s="128"/>
      <c r="J146" s="128" t="s">
        <v>163</v>
      </c>
      <c r="K146" s="128" t="s">
        <v>180</v>
      </c>
      <c r="L146" s="128" t="s">
        <v>354</v>
      </c>
      <c r="M146" s="128" t="s">
        <v>12</v>
      </c>
      <c r="N146" s="128" t="s">
        <v>354</v>
      </c>
      <c r="O146" s="128" t="s">
        <v>354</v>
      </c>
    </row>
    <row r="147" spans="1:15" x14ac:dyDescent="0.2">
      <c r="A147" s="128" t="s">
        <v>181</v>
      </c>
      <c r="B147" s="140">
        <f t="shared" si="2"/>
        <v>3956.5112919123003</v>
      </c>
      <c r="C147" s="128"/>
      <c r="D147" s="128"/>
      <c r="E147" s="128"/>
      <c r="F147" s="128">
        <v>4689.0734180668551</v>
      </c>
      <c r="G147" s="123">
        <v>811.02124006545489</v>
      </c>
      <c r="H147" s="128">
        <v>-78.4591139109002</v>
      </c>
      <c r="I147" s="128"/>
      <c r="J147" s="128" t="s">
        <v>163</v>
      </c>
      <c r="K147" s="128">
        <v>0</v>
      </c>
      <c r="L147" s="128" t="s">
        <v>354</v>
      </c>
      <c r="M147" s="128" t="s">
        <v>354</v>
      </c>
      <c r="N147" s="128" t="s">
        <v>354</v>
      </c>
      <c r="O147" s="128" t="s">
        <v>354</v>
      </c>
    </row>
    <row r="148" spans="1:15" x14ac:dyDescent="0.2">
      <c r="A148" s="128" t="s">
        <v>182</v>
      </c>
      <c r="B148" s="140">
        <f t="shared" si="2"/>
        <v>0</v>
      </c>
      <c r="C148" s="128"/>
      <c r="D148" s="128"/>
      <c r="E148" s="128"/>
      <c r="F148" s="128">
        <v>0</v>
      </c>
      <c r="G148" s="123">
        <v>662.1502262355134</v>
      </c>
      <c r="H148" s="128">
        <v>221.86483687392618</v>
      </c>
      <c r="I148" s="128"/>
      <c r="J148" s="128" t="s">
        <v>163</v>
      </c>
      <c r="K148" s="128">
        <v>0</v>
      </c>
      <c r="L148" s="128" t="s">
        <v>354</v>
      </c>
      <c r="M148" s="128" t="s">
        <v>354</v>
      </c>
      <c r="N148" s="128" t="s">
        <v>354</v>
      </c>
      <c r="O148" s="128" t="s">
        <v>354</v>
      </c>
    </row>
    <row r="149" spans="1:15" x14ac:dyDescent="0.2">
      <c r="A149" s="128" t="s">
        <v>340</v>
      </c>
      <c r="B149" s="140">
        <f t="shared" si="2"/>
        <v>0</v>
      </c>
      <c r="C149" s="128"/>
      <c r="D149" s="128"/>
      <c r="E149" s="128"/>
      <c r="F149" s="128">
        <v>0</v>
      </c>
      <c r="G149" s="123">
        <v>0.64835700523495121</v>
      </c>
      <c r="H149" s="128">
        <v>0</v>
      </c>
      <c r="I149" s="128"/>
      <c r="J149" s="128" t="s">
        <v>163</v>
      </c>
      <c r="K149" s="128">
        <v>0</v>
      </c>
      <c r="L149" s="128" t="s">
        <v>354</v>
      </c>
      <c r="M149" s="128" t="s">
        <v>12</v>
      </c>
      <c r="N149" s="128" t="s">
        <v>354</v>
      </c>
      <c r="O149" s="128" t="s">
        <v>354</v>
      </c>
    </row>
    <row r="150" spans="1:15" x14ac:dyDescent="0.2">
      <c r="A150" s="128" t="s">
        <v>342</v>
      </c>
      <c r="B150" s="140">
        <f t="shared" si="2"/>
        <v>0</v>
      </c>
      <c r="C150" s="128"/>
      <c r="D150" s="128"/>
      <c r="E150" s="128"/>
      <c r="F150" s="128">
        <v>0</v>
      </c>
      <c r="G150" s="123">
        <v>0</v>
      </c>
      <c r="H150" s="128">
        <v>0</v>
      </c>
      <c r="I150" s="128"/>
      <c r="J150" s="128" t="s">
        <v>163</v>
      </c>
      <c r="K150" s="128">
        <v>0</v>
      </c>
      <c r="L150" s="128" t="s">
        <v>354</v>
      </c>
      <c r="M150" s="128" t="s">
        <v>354</v>
      </c>
      <c r="N150" s="128" t="s">
        <v>354</v>
      </c>
      <c r="O150" s="128" t="s">
        <v>354</v>
      </c>
    </row>
    <row r="151" spans="1:15" x14ac:dyDescent="0.2">
      <c r="A151" s="128" t="s">
        <v>183</v>
      </c>
      <c r="B151" s="140">
        <f t="shared" si="2"/>
        <v>0</v>
      </c>
      <c r="C151" s="128"/>
      <c r="D151" s="128"/>
      <c r="E151" s="128"/>
      <c r="F151" s="128">
        <v>0</v>
      </c>
      <c r="G151" s="123">
        <v>35.128267037857491</v>
      </c>
      <c r="H151" s="128">
        <v>0</v>
      </c>
      <c r="I151" s="128"/>
      <c r="J151" s="128" t="s">
        <v>163</v>
      </c>
      <c r="K151" s="128">
        <v>0</v>
      </c>
      <c r="L151" s="128" t="s">
        <v>11</v>
      </c>
      <c r="M151" s="128" t="s">
        <v>12</v>
      </c>
      <c r="N151" s="128" t="s">
        <v>354</v>
      </c>
      <c r="O151" s="128" t="s">
        <v>354</v>
      </c>
    </row>
    <row r="152" spans="1:15" x14ac:dyDescent="0.2">
      <c r="A152" s="128" t="s">
        <v>184</v>
      </c>
      <c r="B152" s="140">
        <f t="shared" si="2"/>
        <v>0</v>
      </c>
      <c r="C152" s="128"/>
      <c r="D152" s="128"/>
      <c r="E152" s="128"/>
      <c r="F152" s="128">
        <v>0</v>
      </c>
      <c r="G152" s="123">
        <v>37.754706077376483</v>
      </c>
      <c r="H152" s="128">
        <v>0</v>
      </c>
      <c r="I152" s="128"/>
      <c r="J152" s="128" t="s">
        <v>163</v>
      </c>
      <c r="K152" s="128">
        <v>0</v>
      </c>
      <c r="L152" s="128" t="s">
        <v>11</v>
      </c>
      <c r="M152" s="128" t="s">
        <v>12</v>
      </c>
      <c r="N152" s="128" t="s">
        <v>354</v>
      </c>
      <c r="O152" s="128" t="s">
        <v>354</v>
      </c>
    </row>
    <row r="153" spans="1:15" x14ac:dyDescent="0.2">
      <c r="A153" s="128" t="s">
        <v>185</v>
      </c>
      <c r="B153" s="140">
        <f t="shared" si="2"/>
        <v>0</v>
      </c>
      <c r="C153" s="128"/>
      <c r="D153" s="128"/>
      <c r="E153" s="128"/>
      <c r="F153" s="128">
        <v>0</v>
      </c>
      <c r="G153" s="123">
        <v>564.42391685375389</v>
      </c>
      <c r="H153" s="128">
        <v>0</v>
      </c>
      <c r="I153" s="128"/>
      <c r="J153" s="128" t="s">
        <v>163</v>
      </c>
      <c r="K153" s="128">
        <v>0</v>
      </c>
      <c r="L153" s="128" t="s">
        <v>354</v>
      </c>
      <c r="M153" s="128" t="s">
        <v>354</v>
      </c>
      <c r="N153" s="128" t="s">
        <v>354</v>
      </c>
      <c r="O153" s="128" t="s">
        <v>354</v>
      </c>
    </row>
    <row r="154" spans="1:15" x14ac:dyDescent="0.2">
      <c r="A154" s="128" t="s">
        <v>335</v>
      </c>
      <c r="B154" s="140">
        <f t="shared" si="2"/>
        <v>17028.694691004155</v>
      </c>
      <c r="C154" s="128"/>
      <c r="D154" s="128"/>
      <c r="E154" s="128"/>
      <c r="F154" s="128">
        <v>16757.201184804995</v>
      </c>
      <c r="G154" s="123">
        <v>-251.92217501409993</v>
      </c>
      <c r="H154" s="128">
        <v>-19.57133118506059</v>
      </c>
      <c r="I154" s="128"/>
      <c r="J154" s="128" t="s">
        <v>163</v>
      </c>
      <c r="K154" s="128">
        <v>0</v>
      </c>
      <c r="L154" s="128" t="s">
        <v>354</v>
      </c>
      <c r="M154" s="128" t="s">
        <v>354</v>
      </c>
      <c r="N154" s="128" t="s">
        <v>354</v>
      </c>
      <c r="O154" s="128" t="s">
        <v>354</v>
      </c>
    </row>
    <row r="155" spans="1:15" x14ac:dyDescent="0.2">
      <c r="A155" s="128" t="s">
        <v>186</v>
      </c>
      <c r="B155" s="140">
        <f t="shared" si="2"/>
        <v>7472.1329938936688</v>
      </c>
      <c r="C155" s="128"/>
      <c r="D155" s="128"/>
      <c r="E155" s="128"/>
      <c r="F155" s="128">
        <v>8108.2528148362289</v>
      </c>
      <c r="G155" s="123">
        <v>581.38257154984342</v>
      </c>
      <c r="H155" s="128">
        <v>54.737249392716876</v>
      </c>
      <c r="I155" s="128"/>
      <c r="J155" s="128" t="s">
        <v>163</v>
      </c>
      <c r="K155" s="128">
        <v>0</v>
      </c>
      <c r="L155" s="128" t="s">
        <v>354</v>
      </c>
      <c r="M155" s="128" t="s">
        <v>354</v>
      </c>
      <c r="N155" s="128" t="s">
        <v>354</v>
      </c>
      <c r="O155" s="128" t="s">
        <v>354</v>
      </c>
    </row>
    <row r="156" spans="1:15" x14ac:dyDescent="0.2">
      <c r="A156" s="128" t="s">
        <v>187</v>
      </c>
      <c r="B156" s="140">
        <f t="shared" si="2"/>
        <v>-175.30598313896525</v>
      </c>
      <c r="C156" s="128"/>
      <c r="D156" s="128"/>
      <c r="E156" s="128"/>
      <c r="F156" s="128">
        <v>2013.7883891826855</v>
      </c>
      <c r="G156" s="123">
        <v>2183.9682027652175</v>
      </c>
      <c r="H156" s="128">
        <v>5.1261695564332328</v>
      </c>
      <c r="I156" s="128"/>
      <c r="J156" s="128" t="s">
        <v>163</v>
      </c>
      <c r="K156" s="128">
        <v>0</v>
      </c>
      <c r="L156" s="128" t="s">
        <v>354</v>
      </c>
      <c r="M156" s="128" t="s">
        <v>354</v>
      </c>
      <c r="N156" s="128" t="s">
        <v>13</v>
      </c>
      <c r="O156" s="128" t="s">
        <v>354</v>
      </c>
    </row>
    <row r="157" spans="1:15" x14ac:dyDescent="0.2">
      <c r="A157" s="128" t="s">
        <v>188</v>
      </c>
      <c r="B157" s="140">
        <f t="shared" si="2"/>
        <v>-789.75483054851634</v>
      </c>
      <c r="C157" s="128"/>
      <c r="D157" s="128"/>
      <c r="E157" s="128"/>
      <c r="F157" s="128">
        <v>930.67434599235821</v>
      </c>
      <c r="G157" s="123">
        <v>1720.4291765408746</v>
      </c>
      <c r="H157" s="128">
        <v>0</v>
      </c>
      <c r="I157" s="128"/>
      <c r="J157" s="128" t="s">
        <v>163</v>
      </c>
      <c r="K157" s="128" t="s">
        <v>180</v>
      </c>
      <c r="L157" s="128" t="s">
        <v>354</v>
      </c>
      <c r="M157" s="128" t="s">
        <v>354</v>
      </c>
      <c r="N157" s="128" t="s">
        <v>354</v>
      </c>
      <c r="O157" s="128" t="s">
        <v>354</v>
      </c>
    </row>
    <row r="158" spans="1:15" x14ac:dyDescent="0.2">
      <c r="A158" s="128" t="s">
        <v>189</v>
      </c>
      <c r="B158" s="140">
        <f t="shared" si="2"/>
        <v>0</v>
      </c>
      <c r="C158" s="128"/>
      <c r="D158" s="128"/>
      <c r="E158" s="128"/>
      <c r="F158" s="128">
        <v>0</v>
      </c>
      <c r="G158" s="123">
        <v>1101.3124070220917</v>
      </c>
      <c r="H158" s="128">
        <v>928.11344398053097</v>
      </c>
      <c r="I158" s="128"/>
      <c r="J158" s="128" t="s">
        <v>163</v>
      </c>
      <c r="K158" s="128">
        <v>0</v>
      </c>
      <c r="L158" s="128" t="s">
        <v>354</v>
      </c>
      <c r="M158" s="128" t="s">
        <v>354</v>
      </c>
      <c r="N158" s="128" t="s">
        <v>354</v>
      </c>
      <c r="O158" s="128" t="s">
        <v>354</v>
      </c>
    </row>
    <row r="159" spans="1:15" x14ac:dyDescent="0.2">
      <c r="A159" s="128" t="s">
        <v>190</v>
      </c>
      <c r="B159" s="140">
        <f t="shared" si="2"/>
        <v>419.38586761887086</v>
      </c>
      <c r="C159" s="128"/>
      <c r="D159" s="128"/>
      <c r="E159" s="128"/>
      <c r="F159" s="128">
        <v>446.76616140197433</v>
      </c>
      <c r="G159" s="123">
        <v>19.853094400079701</v>
      </c>
      <c r="H159" s="128">
        <v>7.52719938302375</v>
      </c>
      <c r="I159" s="128"/>
      <c r="J159" s="128" t="s">
        <v>163</v>
      </c>
      <c r="K159" s="128">
        <v>0</v>
      </c>
      <c r="L159" s="128" t="s">
        <v>11</v>
      </c>
      <c r="M159" s="128" t="s">
        <v>354</v>
      </c>
      <c r="N159" s="128" t="s">
        <v>13</v>
      </c>
      <c r="O159" s="128" t="s">
        <v>354</v>
      </c>
    </row>
    <row r="160" spans="1:15" x14ac:dyDescent="0.2">
      <c r="A160" s="128" t="s">
        <v>191</v>
      </c>
      <c r="B160" s="140">
        <f t="shared" si="2"/>
        <v>0</v>
      </c>
      <c r="C160" s="128"/>
      <c r="D160" s="128"/>
      <c r="E160" s="128"/>
      <c r="F160" s="128">
        <v>0</v>
      </c>
      <c r="G160" s="123">
        <v>-1.1835505020127528</v>
      </c>
      <c r="H160" s="128">
        <v>0</v>
      </c>
      <c r="I160" s="128"/>
      <c r="J160" s="128" t="s">
        <v>163</v>
      </c>
      <c r="K160" s="128">
        <v>0</v>
      </c>
      <c r="L160" s="128" t="s">
        <v>11</v>
      </c>
      <c r="M160" s="128" t="s">
        <v>12</v>
      </c>
      <c r="N160" s="128" t="s">
        <v>354</v>
      </c>
      <c r="O160" s="128" t="s">
        <v>354</v>
      </c>
    </row>
    <row r="161" spans="1:15" x14ac:dyDescent="0.2">
      <c r="A161" s="128" t="s">
        <v>192</v>
      </c>
      <c r="B161" s="140">
        <f t="shared" si="2"/>
        <v>779.52764154548356</v>
      </c>
      <c r="C161" s="128"/>
      <c r="D161" s="128"/>
      <c r="E161" s="128"/>
      <c r="F161" s="128">
        <v>1133.440857758743</v>
      </c>
      <c r="G161" s="123">
        <v>450.92622976535631</v>
      </c>
      <c r="H161" s="128">
        <v>-97.013013552096837</v>
      </c>
      <c r="I161" s="128"/>
      <c r="J161" s="128" t="s">
        <v>163</v>
      </c>
      <c r="K161" s="128" t="s">
        <v>180</v>
      </c>
      <c r="L161" s="128" t="s">
        <v>354</v>
      </c>
      <c r="M161" s="128" t="s">
        <v>354</v>
      </c>
      <c r="N161" s="128" t="s">
        <v>13</v>
      </c>
      <c r="O161" s="128" t="s">
        <v>354</v>
      </c>
    </row>
    <row r="162" spans="1:15" x14ac:dyDescent="0.2">
      <c r="A162" s="128" t="s">
        <v>193</v>
      </c>
      <c r="B162" s="140">
        <f t="shared" si="2"/>
        <v>1967.6179284270825</v>
      </c>
      <c r="C162" s="128"/>
      <c r="D162" s="128"/>
      <c r="E162" s="128"/>
      <c r="F162" s="128">
        <v>2704.1949354150584</v>
      </c>
      <c r="G162" s="123">
        <v>710.67476173728528</v>
      </c>
      <c r="H162" s="128">
        <v>25.902245250690548</v>
      </c>
      <c r="I162" s="128"/>
      <c r="J162" s="128" t="s">
        <v>163</v>
      </c>
      <c r="K162" s="128" t="s">
        <v>180</v>
      </c>
      <c r="L162" s="128" t="s">
        <v>354</v>
      </c>
      <c r="M162" s="128" t="s">
        <v>354</v>
      </c>
      <c r="N162" s="128" t="s">
        <v>354</v>
      </c>
      <c r="O162" s="128" t="s">
        <v>354</v>
      </c>
    </row>
    <row r="163" spans="1:15" x14ac:dyDescent="0.2">
      <c r="A163" s="128" t="s">
        <v>194</v>
      </c>
      <c r="B163" s="140">
        <f t="shared" si="2"/>
        <v>897.58488206963875</v>
      </c>
      <c r="C163" s="128"/>
      <c r="D163" s="128"/>
      <c r="E163" s="128"/>
      <c r="F163" s="128">
        <v>1118.7083840913847</v>
      </c>
      <c r="G163" s="123">
        <v>146.81654687681899</v>
      </c>
      <c r="H163" s="128">
        <v>74.306955144927031</v>
      </c>
      <c r="I163" s="128"/>
      <c r="J163" s="128" t="s">
        <v>163</v>
      </c>
      <c r="K163" s="128">
        <v>0</v>
      </c>
      <c r="L163" s="128" t="s">
        <v>354</v>
      </c>
      <c r="M163" s="128" t="s">
        <v>354</v>
      </c>
      <c r="N163" s="128" t="s">
        <v>13</v>
      </c>
      <c r="O163" s="128" t="s">
        <v>354</v>
      </c>
    </row>
    <row r="164" spans="1:15" x14ac:dyDescent="0.2">
      <c r="A164" s="128" t="s">
        <v>195</v>
      </c>
      <c r="B164" s="140">
        <f t="shared" si="2"/>
        <v>11748.046474709794</v>
      </c>
      <c r="C164" s="128"/>
      <c r="D164" s="128"/>
      <c r="E164" s="128"/>
      <c r="F164" s="128">
        <v>13064.29720469217</v>
      </c>
      <c r="G164" s="123">
        <v>772.27136541188167</v>
      </c>
      <c r="H164" s="128">
        <v>543.97936457049479</v>
      </c>
      <c r="I164" s="128"/>
      <c r="J164" s="128" t="s">
        <v>163</v>
      </c>
      <c r="K164" s="128" t="s">
        <v>180</v>
      </c>
      <c r="L164" s="128" t="s">
        <v>354</v>
      </c>
      <c r="M164" s="128" t="s">
        <v>354</v>
      </c>
      <c r="N164" s="128" t="s">
        <v>354</v>
      </c>
      <c r="O164" s="128" t="s">
        <v>354</v>
      </c>
    </row>
    <row r="165" spans="1:15" x14ac:dyDescent="0.2">
      <c r="A165" s="128" t="s">
        <v>196</v>
      </c>
      <c r="B165" s="140">
        <f t="shared" si="2"/>
        <v>3801.5347739464792</v>
      </c>
      <c r="C165" s="128"/>
      <c r="D165" s="128"/>
      <c r="E165" s="128"/>
      <c r="F165" s="128">
        <v>4646.6303533331966</v>
      </c>
      <c r="G165" s="123">
        <v>753.33322494554852</v>
      </c>
      <c r="H165" s="128">
        <v>91.762354441169009</v>
      </c>
      <c r="I165" s="128"/>
      <c r="J165" s="128" t="s">
        <v>163</v>
      </c>
      <c r="K165" s="128">
        <v>0</v>
      </c>
      <c r="L165" s="128" t="s">
        <v>354</v>
      </c>
      <c r="M165" s="128" t="s">
        <v>354</v>
      </c>
      <c r="N165" s="128" t="s">
        <v>13</v>
      </c>
      <c r="O165" s="128" t="s">
        <v>354</v>
      </c>
    </row>
    <row r="166" spans="1:15" x14ac:dyDescent="0.2">
      <c r="A166" s="128" t="s">
        <v>197</v>
      </c>
      <c r="B166" s="140">
        <f t="shared" si="2"/>
        <v>0</v>
      </c>
      <c r="C166" s="128"/>
      <c r="D166" s="128"/>
      <c r="E166" s="128"/>
      <c r="F166" s="128">
        <v>0</v>
      </c>
      <c r="G166" s="123">
        <v>-178.20492547325051</v>
      </c>
      <c r="H166" s="128">
        <v>4072.9420561498641</v>
      </c>
      <c r="I166" s="128"/>
      <c r="J166" s="128" t="s">
        <v>163</v>
      </c>
      <c r="K166" s="128">
        <v>0</v>
      </c>
      <c r="L166" s="128" t="s">
        <v>354</v>
      </c>
      <c r="M166" s="128" t="s">
        <v>12</v>
      </c>
      <c r="N166" s="128" t="s">
        <v>354</v>
      </c>
      <c r="O166" s="128" t="s">
        <v>354</v>
      </c>
    </row>
    <row r="167" spans="1:15" x14ac:dyDescent="0.2">
      <c r="A167" s="128" t="s">
        <v>198</v>
      </c>
      <c r="B167" s="140">
        <f t="shared" si="2"/>
        <v>347369.80913045933</v>
      </c>
      <c r="C167" s="128"/>
      <c r="D167" s="128"/>
      <c r="E167" s="128"/>
      <c r="F167" s="128">
        <v>382979.84306244808</v>
      </c>
      <c r="G167" s="123">
        <v>25838.534066125099</v>
      </c>
      <c r="H167" s="128">
        <v>9771.4998658636468</v>
      </c>
      <c r="I167" s="128"/>
      <c r="J167" s="128" t="s">
        <v>163</v>
      </c>
      <c r="K167" s="128">
        <v>0</v>
      </c>
      <c r="L167" s="128" t="s">
        <v>354</v>
      </c>
      <c r="M167" s="128" t="s">
        <v>354</v>
      </c>
      <c r="N167" s="128" t="s">
        <v>354</v>
      </c>
      <c r="O167" s="128" t="s">
        <v>353</v>
      </c>
    </row>
    <row r="168" spans="1:15" x14ac:dyDescent="0.2">
      <c r="A168" s="128" t="s">
        <v>199</v>
      </c>
      <c r="B168" s="140">
        <f t="shared" si="2"/>
        <v>0</v>
      </c>
      <c r="C168" s="128"/>
      <c r="D168" s="128"/>
      <c r="E168" s="128"/>
      <c r="F168" s="128">
        <v>0</v>
      </c>
      <c r="G168" s="123">
        <v>1386.6756383645991</v>
      </c>
      <c r="H168" s="128">
        <v>0</v>
      </c>
      <c r="I168" s="128"/>
      <c r="J168" s="128" t="s">
        <v>163</v>
      </c>
      <c r="K168" s="128" t="s">
        <v>180</v>
      </c>
      <c r="L168" s="128" t="s">
        <v>354</v>
      </c>
      <c r="M168" s="128" t="s">
        <v>354</v>
      </c>
      <c r="N168" s="128" t="s">
        <v>354</v>
      </c>
      <c r="O168" s="128" t="s">
        <v>354</v>
      </c>
    </row>
    <row r="169" spans="1:15" x14ac:dyDescent="0.2">
      <c r="A169" s="128" t="s">
        <v>341</v>
      </c>
      <c r="B169" s="140">
        <f t="shared" si="2"/>
        <v>0</v>
      </c>
      <c r="C169" s="128"/>
      <c r="D169" s="128"/>
      <c r="E169" s="128"/>
      <c r="F169" s="128">
        <v>0</v>
      </c>
      <c r="G169" s="123">
        <v>19.682858716313756</v>
      </c>
      <c r="H169" s="128">
        <v>0</v>
      </c>
      <c r="I169" s="128"/>
      <c r="J169" s="128" t="s">
        <v>163</v>
      </c>
      <c r="K169" s="128" t="s">
        <v>180</v>
      </c>
      <c r="L169" s="128" t="s">
        <v>11</v>
      </c>
      <c r="M169" s="128" t="s">
        <v>12</v>
      </c>
      <c r="N169" s="128" t="s">
        <v>354</v>
      </c>
      <c r="O169" s="128" t="s">
        <v>354</v>
      </c>
    </row>
    <row r="170" spans="1:15" x14ac:dyDescent="0.2">
      <c r="A170" s="128" t="s">
        <v>200</v>
      </c>
      <c r="B170" s="140">
        <f t="shared" si="2"/>
        <v>0</v>
      </c>
      <c r="C170" s="128"/>
      <c r="D170" s="128"/>
      <c r="E170" s="128"/>
      <c r="F170" s="128">
        <v>0</v>
      </c>
      <c r="G170" s="123">
        <v>1415.9414480165644</v>
      </c>
      <c r="H170" s="128">
        <v>0</v>
      </c>
      <c r="I170" s="128"/>
      <c r="J170" s="128" t="s">
        <v>163</v>
      </c>
      <c r="K170" s="128" t="s">
        <v>180</v>
      </c>
      <c r="L170" s="128" t="s">
        <v>11</v>
      </c>
      <c r="M170" s="128" t="s">
        <v>354</v>
      </c>
      <c r="N170" s="128" t="s">
        <v>354</v>
      </c>
      <c r="O170" s="128" t="s">
        <v>354</v>
      </c>
    </row>
    <row r="171" spans="1:15" x14ac:dyDescent="0.2">
      <c r="A171" s="128" t="s">
        <v>202</v>
      </c>
      <c r="B171" s="140">
        <f t="shared" si="2"/>
        <v>0</v>
      </c>
      <c r="C171" s="128"/>
      <c r="D171" s="128"/>
      <c r="E171" s="128"/>
      <c r="F171" s="128">
        <v>0</v>
      </c>
      <c r="G171" s="123">
        <v>6111.6187138183486</v>
      </c>
      <c r="H171" s="128">
        <v>345.60344695049929</v>
      </c>
      <c r="I171" s="128"/>
      <c r="J171" s="128" t="s">
        <v>163</v>
      </c>
      <c r="K171" s="128">
        <v>0</v>
      </c>
      <c r="L171" s="128" t="s">
        <v>354</v>
      </c>
      <c r="M171" s="128" t="s">
        <v>354</v>
      </c>
      <c r="N171" s="128" t="s">
        <v>354</v>
      </c>
      <c r="O171" s="128" t="s">
        <v>354</v>
      </c>
    </row>
    <row r="172" spans="1:15" x14ac:dyDescent="0.2">
      <c r="A172" s="128" t="s">
        <v>203</v>
      </c>
      <c r="B172" s="140">
        <f t="shared" si="2"/>
        <v>0</v>
      </c>
      <c r="C172" s="128"/>
      <c r="D172" s="128"/>
      <c r="E172" s="128"/>
      <c r="F172" s="128">
        <v>0</v>
      </c>
      <c r="G172" s="123">
        <v>0</v>
      </c>
      <c r="H172" s="128">
        <v>0</v>
      </c>
      <c r="I172" s="128"/>
      <c r="J172" s="128" t="s">
        <v>163</v>
      </c>
      <c r="K172" s="128">
        <v>0</v>
      </c>
      <c r="L172" s="128" t="s">
        <v>11</v>
      </c>
      <c r="M172" s="128" t="s">
        <v>354</v>
      </c>
      <c r="N172" s="128" t="s">
        <v>354</v>
      </c>
      <c r="O172" s="128" t="s">
        <v>354</v>
      </c>
    </row>
    <row r="173" spans="1:15" x14ac:dyDescent="0.2">
      <c r="A173" s="128" t="s">
        <v>204</v>
      </c>
      <c r="B173" s="140">
        <f t="shared" si="2"/>
        <v>0</v>
      </c>
      <c r="C173" s="128"/>
      <c r="D173" s="128"/>
      <c r="E173" s="128"/>
      <c r="F173" s="128">
        <v>0</v>
      </c>
      <c r="G173" s="123">
        <v>4559.0580206021723</v>
      </c>
      <c r="H173" s="128">
        <v>206.17005315239973</v>
      </c>
      <c r="I173" s="128"/>
      <c r="J173" s="128" t="s">
        <v>163</v>
      </c>
      <c r="K173" s="128">
        <v>0</v>
      </c>
      <c r="L173" s="128" t="s">
        <v>354</v>
      </c>
      <c r="M173" s="128" t="s">
        <v>354</v>
      </c>
      <c r="N173" s="128" t="s">
        <v>354</v>
      </c>
      <c r="O173" s="128" t="s">
        <v>354</v>
      </c>
    </row>
    <row r="174" spans="1:15" x14ac:dyDescent="0.2">
      <c r="A174" s="128" t="s">
        <v>205</v>
      </c>
      <c r="B174" s="140">
        <f t="shared" si="2"/>
        <v>3125.2999564383481</v>
      </c>
      <c r="C174" s="128"/>
      <c r="D174" s="128"/>
      <c r="E174" s="128"/>
      <c r="F174" s="128">
        <v>3549.9555580018832</v>
      </c>
      <c r="G174" s="123">
        <v>511.90267791378852</v>
      </c>
      <c r="H174" s="128">
        <v>-87.247076350253423</v>
      </c>
      <c r="I174" s="128"/>
      <c r="J174" s="128" t="s">
        <v>163</v>
      </c>
      <c r="K174" s="128" t="s">
        <v>180</v>
      </c>
      <c r="L174" s="128" t="s">
        <v>354</v>
      </c>
      <c r="M174" s="128" t="s">
        <v>354</v>
      </c>
      <c r="N174" s="128" t="s">
        <v>354</v>
      </c>
      <c r="O174" s="128" t="s">
        <v>354</v>
      </c>
    </row>
    <row r="175" spans="1:15" x14ac:dyDescent="0.2">
      <c r="A175" s="128" t="s">
        <v>206</v>
      </c>
      <c r="B175" s="140">
        <f t="shared" si="2"/>
        <v>169.82544609472799</v>
      </c>
      <c r="C175" s="128"/>
      <c r="D175" s="128"/>
      <c r="E175" s="128"/>
      <c r="F175" s="128">
        <v>315.1700427045036</v>
      </c>
      <c r="G175" s="123">
        <v>145.34459660977561</v>
      </c>
      <c r="H175" s="128">
        <v>0</v>
      </c>
      <c r="I175" s="128"/>
      <c r="J175" s="128" t="s">
        <v>163</v>
      </c>
      <c r="K175" s="128">
        <v>0</v>
      </c>
      <c r="L175" s="128" t="s">
        <v>11</v>
      </c>
      <c r="M175" s="128" t="s">
        <v>354</v>
      </c>
      <c r="N175" s="128" t="s">
        <v>13</v>
      </c>
      <c r="O175" s="128" t="s">
        <v>354</v>
      </c>
    </row>
    <row r="176" spans="1:15" x14ac:dyDescent="0.2">
      <c r="A176" s="128" t="s">
        <v>207</v>
      </c>
      <c r="B176" s="140">
        <f t="shared" si="2"/>
        <v>2168.5570616687969</v>
      </c>
      <c r="C176" s="128"/>
      <c r="D176" s="128"/>
      <c r="E176" s="128"/>
      <c r="F176" s="128">
        <v>2778.4881429544025</v>
      </c>
      <c r="G176" s="123">
        <v>604.21656532625377</v>
      </c>
      <c r="H176" s="128">
        <v>5.7145159593519734</v>
      </c>
      <c r="I176" s="128"/>
      <c r="J176" s="128" t="s">
        <v>163</v>
      </c>
      <c r="K176" s="128" t="s">
        <v>180</v>
      </c>
      <c r="L176" s="128" t="s">
        <v>11</v>
      </c>
      <c r="M176" s="128" t="s">
        <v>354</v>
      </c>
      <c r="N176" s="128" t="s">
        <v>13</v>
      </c>
      <c r="O176" s="128" t="s">
        <v>354</v>
      </c>
    </row>
    <row r="177" spans="1:15" x14ac:dyDescent="0.2">
      <c r="A177" s="128" t="s">
        <v>338</v>
      </c>
      <c r="B177" s="140">
        <f t="shared" si="2"/>
        <v>325.28794819885411</v>
      </c>
      <c r="C177" s="128"/>
      <c r="D177" s="128"/>
      <c r="E177" s="128"/>
      <c r="F177" s="128">
        <v>754.61981747819607</v>
      </c>
      <c r="G177" s="123">
        <v>158.31770020377567</v>
      </c>
      <c r="H177" s="128">
        <v>271.01416907556631</v>
      </c>
      <c r="I177" s="128"/>
      <c r="J177" s="128" t="s">
        <v>163</v>
      </c>
      <c r="K177" s="128">
        <v>0</v>
      </c>
      <c r="L177" s="128" t="s">
        <v>11</v>
      </c>
      <c r="M177" s="128" t="s">
        <v>354</v>
      </c>
      <c r="N177" s="128" t="s">
        <v>13</v>
      </c>
      <c r="O177" s="128" t="s">
        <v>354</v>
      </c>
    </row>
    <row r="178" spans="1:15" x14ac:dyDescent="0.2">
      <c r="A178" s="128" t="s">
        <v>208</v>
      </c>
      <c r="B178" s="140">
        <f t="shared" si="2"/>
        <v>16246.073676680775</v>
      </c>
      <c r="C178" s="128"/>
      <c r="D178" s="128"/>
      <c r="E178" s="128"/>
      <c r="F178" s="128">
        <v>17247.499487893201</v>
      </c>
      <c r="G178" s="123">
        <v>814.72004260626682</v>
      </c>
      <c r="H178" s="128">
        <v>186.70576860616043</v>
      </c>
      <c r="I178" s="128"/>
      <c r="J178" s="128" t="s">
        <v>163</v>
      </c>
      <c r="K178" s="128">
        <v>0</v>
      </c>
      <c r="L178" s="128" t="s">
        <v>354</v>
      </c>
      <c r="M178" s="128" t="s">
        <v>354</v>
      </c>
      <c r="N178" s="128" t="s">
        <v>354</v>
      </c>
      <c r="O178" s="128" t="s">
        <v>354</v>
      </c>
    </row>
    <row r="179" spans="1:15" x14ac:dyDescent="0.2">
      <c r="A179" s="128" t="s">
        <v>209</v>
      </c>
      <c r="B179" s="140">
        <f t="shared" si="2"/>
        <v>0</v>
      </c>
      <c r="C179" s="128"/>
      <c r="D179" s="128"/>
      <c r="E179" s="128"/>
      <c r="F179" s="128">
        <v>0</v>
      </c>
      <c r="G179" s="123">
        <v>73.717469924413606</v>
      </c>
      <c r="H179" s="128">
        <v>14.857042474974781</v>
      </c>
      <c r="I179" s="128"/>
      <c r="J179" s="128" t="s">
        <v>163</v>
      </c>
      <c r="K179" s="128">
        <v>0</v>
      </c>
      <c r="L179" s="128" t="s">
        <v>11</v>
      </c>
      <c r="M179" s="128" t="s">
        <v>12</v>
      </c>
      <c r="N179" s="128" t="s">
        <v>354</v>
      </c>
      <c r="O179" s="128" t="s">
        <v>354</v>
      </c>
    </row>
    <row r="180" spans="1:15" x14ac:dyDescent="0.2">
      <c r="A180" s="128" t="s">
        <v>297</v>
      </c>
      <c r="B180" s="140">
        <f t="shared" si="2"/>
        <v>0</v>
      </c>
      <c r="C180" s="128"/>
      <c r="D180" s="128"/>
      <c r="E180" s="128"/>
      <c r="F180" s="128">
        <v>0</v>
      </c>
      <c r="G180" s="123">
        <v>206.2701237808086</v>
      </c>
      <c r="H180" s="128">
        <v>131.50050546553936</v>
      </c>
      <c r="I180" s="128"/>
      <c r="J180" s="128" t="s">
        <v>163</v>
      </c>
      <c r="K180" s="128" t="s">
        <v>180</v>
      </c>
      <c r="L180" s="128" t="s">
        <v>354</v>
      </c>
      <c r="M180" s="128" t="s">
        <v>354</v>
      </c>
      <c r="N180" s="128" t="s">
        <v>354</v>
      </c>
      <c r="O180" s="128" t="s">
        <v>354</v>
      </c>
    </row>
    <row r="181" spans="1:15" x14ac:dyDescent="0.2">
      <c r="A181" s="128" t="s">
        <v>211</v>
      </c>
      <c r="B181" s="140">
        <f t="shared" si="2"/>
        <v>1574.7605040969606</v>
      </c>
      <c r="C181" s="128"/>
      <c r="D181" s="128"/>
      <c r="E181" s="128"/>
      <c r="F181" s="128">
        <v>1811.5384177451108</v>
      </c>
      <c r="G181" s="123">
        <v>247.80314528915875</v>
      </c>
      <c r="H181" s="128">
        <v>-11.025231641008476</v>
      </c>
      <c r="I181" s="128"/>
      <c r="J181" s="128" t="s">
        <v>163</v>
      </c>
      <c r="K181" s="128" t="s">
        <v>180</v>
      </c>
      <c r="L181" s="128" t="s">
        <v>11</v>
      </c>
      <c r="M181" s="128" t="s">
        <v>354</v>
      </c>
      <c r="N181" s="128" t="s">
        <v>354</v>
      </c>
      <c r="O181" s="128" t="s">
        <v>354</v>
      </c>
    </row>
    <row r="182" spans="1:15" x14ac:dyDescent="0.2">
      <c r="A182" s="128" t="s">
        <v>349</v>
      </c>
      <c r="B182" s="140">
        <f t="shared" si="2"/>
        <v>0</v>
      </c>
      <c r="C182" s="128"/>
      <c r="D182" s="128"/>
      <c r="E182" s="128"/>
      <c r="F182" s="128">
        <v>0</v>
      </c>
      <c r="G182" s="123">
        <v>-416.57132172801255</v>
      </c>
      <c r="H182" s="128">
        <v>0</v>
      </c>
      <c r="I182" s="128"/>
      <c r="J182" s="128" t="s">
        <v>163</v>
      </c>
      <c r="K182" s="128">
        <v>0</v>
      </c>
      <c r="L182" s="128" t="s">
        <v>11</v>
      </c>
      <c r="M182" s="128" t="s">
        <v>354</v>
      </c>
      <c r="N182" s="128" t="s">
        <v>354</v>
      </c>
      <c r="O182" s="128" t="s">
        <v>354</v>
      </c>
    </row>
    <row r="183" spans="1:15" x14ac:dyDescent="0.2">
      <c r="A183" s="128" t="s">
        <v>212</v>
      </c>
      <c r="B183" s="140">
        <f t="shared" si="2"/>
        <v>0</v>
      </c>
      <c r="C183" s="128"/>
      <c r="D183" s="128"/>
      <c r="E183" s="128"/>
      <c r="F183" s="128">
        <v>0</v>
      </c>
      <c r="G183" s="123">
        <v>0</v>
      </c>
      <c r="H183" s="128">
        <v>0</v>
      </c>
      <c r="I183" s="128"/>
      <c r="J183" s="128" t="s">
        <v>213</v>
      </c>
      <c r="K183" s="128">
        <v>0</v>
      </c>
      <c r="L183" s="128" t="s">
        <v>11</v>
      </c>
      <c r="M183" s="128" t="s">
        <v>354</v>
      </c>
      <c r="N183" s="128" t="s">
        <v>354</v>
      </c>
      <c r="O183" s="128" t="s">
        <v>354</v>
      </c>
    </row>
    <row r="184" spans="1:15" x14ac:dyDescent="0.2">
      <c r="A184" s="128" t="s">
        <v>214</v>
      </c>
      <c r="B184" s="140">
        <f t="shared" si="2"/>
        <v>0</v>
      </c>
      <c r="C184" s="128"/>
      <c r="D184" s="128"/>
      <c r="E184" s="128"/>
      <c r="F184" s="128">
        <v>0</v>
      </c>
      <c r="G184" s="123">
        <v>0</v>
      </c>
      <c r="H184" s="128">
        <v>0</v>
      </c>
      <c r="I184" s="128"/>
      <c r="J184" s="128" t="s">
        <v>213</v>
      </c>
      <c r="K184" s="128" t="s">
        <v>180</v>
      </c>
      <c r="L184" s="128" t="s">
        <v>11</v>
      </c>
      <c r="M184" s="128" t="s">
        <v>354</v>
      </c>
      <c r="N184" s="128" t="s">
        <v>354</v>
      </c>
      <c r="O184" s="128" t="s">
        <v>354</v>
      </c>
    </row>
    <row r="185" spans="1:15" x14ac:dyDescent="0.2">
      <c r="A185" s="128" t="s">
        <v>215</v>
      </c>
      <c r="B185" s="140">
        <f t="shared" si="2"/>
        <v>0</v>
      </c>
      <c r="C185" s="128"/>
      <c r="D185" s="128"/>
      <c r="E185" s="128"/>
      <c r="F185" s="128">
        <v>0</v>
      </c>
      <c r="G185" s="123">
        <v>0</v>
      </c>
      <c r="H185" s="128">
        <v>0</v>
      </c>
      <c r="I185" s="128"/>
      <c r="J185" s="128" t="s">
        <v>213</v>
      </c>
      <c r="K185" s="128">
        <v>0</v>
      </c>
      <c r="L185" s="128" t="s">
        <v>354</v>
      </c>
      <c r="M185" s="128" t="s">
        <v>354</v>
      </c>
      <c r="N185" s="128" t="s">
        <v>354</v>
      </c>
      <c r="O185" s="128" t="s">
        <v>354</v>
      </c>
    </row>
    <row r="186" spans="1:15" x14ac:dyDescent="0.2">
      <c r="A186" s="128" t="s">
        <v>216</v>
      </c>
      <c r="B186" s="140">
        <f t="shared" si="2"/>
        <v>782.56454778706552</v>
      </c>
      <c r="C186" s="128"/>
      <c r="D186" s="128"/>
      <c r="E186" s="128"/>
      <c r="F186" s="128">
        <v>1188.4994759681072</v>
      </c>
      <c r="G186" s="123">
        <v>405.93492818104164</v>
      </c>
      <c r="H186" s="128">
        <v>0</v>
      </c>
      <c r="I186" s="128"/>
      <c r="J186" s="128" t="s">
        <v>213</v>
      </c>
      <c r="K186" s="128" t="s">
        <v>180</v>
      </c>
      <c r="L186" s="128" t="s">
        <v>11</v>
      </c>
      <c r="M186" s="128" t="s">
        <v>354</v>
      </c>
      <c r="N186" s="128" t="s">
        <v>354</v>
      </c>
      <c r="O186" s="128" t="s">
        <v>354</v>
      </c>
    </row>
    <row r="187" spans="1:15" x14ac:dyDescent="0.2">
      <c r="A187" s="128" t="s">
        <v>217</v>
      </c>
      <c r="B187" s="140">
        <f t="shared" si="2"/>
        <v>18.972379009910412</v>
      </c>
      <c r="C187" s="128"/>
      <c r="D187" s="128"/>
      <c r="E187" s="128"/>
      <c r="F187" s="128">
        <v>519.48830902672262</v>
      </c>
      <c r="G187" s="123">
        <v>362.24821043587036</v>
      </c>
      <c r="H187" s="128">
        <v>138.26771958094184</v>
      </c>
      <c r="I187" s="128"/>
      <c r="J187" s="128" t="s">
        <v>213</v>
      </c>
      <c r="K187" s="128">
        <v>0</v>
      </c>
      <c r="L187" s="128" t="s">
        <v>354</v>
      </c>
      <c r="M187" s="128" t="s">
        <v>354</v>
      </c>
      <c r="N187" s="128" t="s">
        <v>13</v>
      </c>
      <c r="O187" s="128" t="s">
        <v>354</v>
      </c>
    </row>
    <row r="188" spans="1:15" x14ac:dyDescent="0.2">
      <c r="A188" s="128" t="s">
        <v>218</v>
      </c>
      <c r="B188" s="140">
        <f t="shared" si="2"/>
        <v>58.992468363824848</v>
      </c>
      <c r="C188" s="128"/>
      <c r="D188" s="128"/>
      <c r="E188" s="128"/>
      <c r="F188" s="128">
        <v>117.57575139465196</v>
      </c>
      <c r="G188" s="123">
        <v>35.357559187301376</v>
      </c>
      <c r="H188" s="128">
        <v>23.225723843525735</v>
      </c>
      <c r="I188" s="128"/>
      <c r="J188" s="128" t="s">
        <v>213</v>
      </c>
      <c r="K188" s="128">
        <v>0</v>
      </c>
      <c r="L188" s="128" t="s">
        <v>354</v>
      </c>
      <c r="M188" s="128" t="s">
        <v>354</v>
      </c>
      <c r="N188" s="128" t="s">
        <v>13</v>
      </c>
      <c r="O188" s="128" t="s">
        <v>354</v>
      </c>
    </row>
    <row r="189" spans="1:15" x14ac:dyDescent="0.2">
      <c r="A189" s="128" t="s">
        <v>219</v>
      </c>
      <c r="B189" s="140">
        <f t="shared" si="2"/>
        <v>399.00025076950828</v>
      </c>
      <c r="C189" s="128"/>
      <c r="D189" s="128"/>
      <c r="E189" s="128"/>
      <c r="F189" s="128">
        <v>1053.1563718842067</v>
      </c>
      <c r="G189" s="123">
        <v>654.15612111469841</v>
      </c>
      <c r="H189" s="128">
        <v>0</v>
      </c>
      <c r="I189" s="128"/>
      <c r="J189" s="128" t="s">
        <v>213</v>
      </c>
      <c r="K189" s="128">
        <v>0</v>
      </c>
      <c r="L189" s="128" t="s">
        <v>11</v>
      </c>
      <c r="M189" s="128" t="s">
        <v>354</v>
      </c>
      <c r="N189" s="128" t="s">
        <v>354</v>
      </c>
      <c r="O189" s="128" t="s">
        <v>354</v>
      </c>
    </row>
    <row r="190" spans="1:15" x14ac:dyDescent="0.2">
      <c r="A190" s="128" t="s">
        <v>220</v>
      </c>
      <c r="B190" s="140">
        <f t="shared" si="2"/>
        <v>0</v>
      </c>
      <c r="C190" s="128"/>
      <c r="D190" s="128"/>
      <c r="E190" s="128"/>
      <c r="F190" s="128">
        <v>0</v>
      </c>
      <c r="G190" s="123">
        <v>244.7599886440903</v>
      </c>
      <c r="H190" s="128">
        <v>0</v>
      </c>
      <c r="I190" s="128"/>
      <c r="J190" s="128" t="s">
        <v>213</v>
      </c>
      <c r="K190" s="128">
        <v>0</v>
      </c>
      <c r="L190" s="128" t="s">
        <v>354</v>
      </c>
      <c r="M190" s="128" t="s">
        <v>354</v>
      </c>
      <c r="N190" s="128" t="s">
        <v>354</v>
      </c>
      <c r="O190" s="128" t="s">
        <v>354</v>
      </c>
    </row>
    <row r="191" spans="1:15" x14ac:dyDescent="0.2">
      <c r="A191" s="128" t="s">
        <v>221</v>
      </c>
      <c r="B191" s="140">
        <f t="shared" si="2"/>
        <v>16338.062607331251</v>
      </c>
      <c r="C191" s="128"/>
      <c r="D191" s="128"/>
      <c r="E191" s="128"/>
      <c r="F191" s="128">
        <v>17222.293379391071</v>
      </c>
      <c r="G191" s="123">
        <v>884.23077205982042</v>
      </c>
      <c r="H191" s="128">
        <v>0</v>
      </c>
      <c r="I191" s="128"/>
      <c r="J191" s="128" t="s">
        <v>213</v>
      </c>
      <c r="K191" s="128">
        <v>0</v>
      </c>
      <c r="L191" s="128" t="s">
        <v>11</v>
      </c>
      <c r="M191" s="128" t="s">
        <v>354</v>
      </c>
      <c r="N191" s="128" t="s">
        <v>354</v>
      </c>
      <c r="O191" s="128" t="s">
        <v>354</v>
      </c>
    </row>
    <row r="192" spans="1:15" x14ac:dyDescent="0.2">
      <c r="A192" s="128" t="s">
        <v>222</v>
      </c>
      <c r="B192" s="140">
        <f t="shared" si="2"/>
        <v>0</v>
      </c>
      <c r="C192" s="128"/>
      <c r="D192" s="128"/>
      <c r="E192" s="128"/>
      <c r="F192" s="128">
        <v>0</v>
      </c>
      <c r="G192" s="123">
        <v>119.58894610640408</v>
      </c>
      <c r="H192" s="128">
        <v>0</v>
      </c>
      <c r="I192" s="128"/>
      <c r="J192" s="128" t="s">
        <v>213</v>
      </c>
      <c r="K192" s="128" t="s">
        <v>180</v>
      </c>
      <c r="L192" s="128" t="s">
        <v>11</v>
      </c>
      <c r="M192" s="128" t="s">
        <v>354</v>
      </c>
      <c r="N192" s="128" t="s">
        <v>354</v>
      </c>
      <c r="O192" s="128" t="s">
        <v>354</v>
      </c>
    </row>
    <row r="193" spans="1:15" x14ac:dyDescent="0.2">
      <c r="A193" s="128" t="s">
        <v>223</v>
      </c>
      <c r="B193" s="140">
        <f t="shared" si="2"/>
        <v>0</v>
      </c>
      <c r="C193" s="128"/>
      <c r="D193" s="128"/>
      <c r="E193" s="128"/>
      <c r="F193" s="128">
        <v>0</v>
      </c>
      <c r="G193" s="123">
        <v>15.974374898262077</v>
      </c>
      <c r="H193" s="128">
        <v>0</v>
      </c>
      <c r="I193" s="128"/>
      <c r="J193" s="128" t="s">
        <v>213</v>
      </c>
      <c r="K193" s="128" t="s">
        <v>180</v>
      </c>
      <c r="L193" s="128" t="s">
        <v>11</v>
      </c>
      <c r="M193" s="128" t="s">
        <v>12</v>
      </c>
      <c r="N193" s="128" t="s">
        <v>354</v>
      </c>
      <c r="O193" s="128" t="s">
        <v>354</v>
      </c>
    </row>
    <row r="194" spans="1:15" x14ac:dyDescent="0.2">
      <c r="A194" s="128" t="s">
        <v>224</v>
      </c>
      <c r="B194" s="140">
        <f t="shared" si="2"/>
        <v>0</v>
      </c>
      <c r="C194" s="128"/>
      <c r="D194" s="128"/>
      <c r="E194" s="128"/>
      <c r="F194" s="128">
        <v>0</v>
      </c>
      <c r="G194" s="123">
        <v>195.54854276411348</v>
      </c>
      <c r="H194" s="128">
        <v>0</v>
      </c>
      <c r="I194" s="128"/>
      <c r="J194" s="128" t="s">
        <v>213</v>
      </c>
      <c r="K194" s="128" t="s">
        <v>180</v>
      </c>
      <c r="L194" s="128" t="s">
        <v>11</v>
      </c>
      <c r="M194" s="128" t="s">
        <v>354</v>
      </c>
      <c r="N194" s="128" t="s">
        <v>13</v>
      </c>
      <c r="O194" s="128" t="s">
        <v>354</v>
      </c>
    </row>
    <row r="195" spans="1:15" x14ac:dyDescent="0.2">
      <c r="A195" s="128" t="s">
        <v>225</v>
      </c>
      <c r="B195" s="140">
        <f t="shared" si="2"/>
        <v>0</v>
      </c>
      <c r="C195" s="128"/>
      <c r="D195" s="128"/>
      <c r="E195" s="128"/>
      <c r="F195" s="128">
        <v>0</v>
      </c>
      <c r="G195" s="123">
        <v>112.06921355773265</v>
      </c>
      <c r="H195" s="128">
        <v>0</v>
      </c>
      <c r="I195" s="128"/>
      <c r="J195" s="128" t="s">
        <v>213</v>
      </c>
      <c r="K195" s="128" t="s">
        <v>180</v>
      </c>
      <c r="L195" s="128" t="s">
        <v>11</v>
      </c>
      <c r="M195" s="128" t="s">
        <v>12</v>
      </c>
      <c r="N195" s="128" t="s">
        <v>354</v>
      </c>
      <c r="O195" s="128" t="s">
        <v>354</v>
      </c>
    </row>
    <row r="196" spans="1:15" x14ac:dyDescent="0.2">
      <c r="A196" s="128" t="s">
        <v>226</v>
      </c>
      <c r="B196" s="140">
        <f t="shared" si="2"/>
        <v>0</v>
      </c>
      <c r="C196" s="128"/>
      <c r="D196" s="128"/>
      <c r="E196" s="128"/>
      <c r="F196" s="128">
        <v>0</v>
      </c>
      <c r="G196" s="123">
        <v>247.09946383075425</v>
      </c>
      <c r="H196" s="128">
        <v>196.46642124217851</v>
      </c>
      <c r="I196" s="128"/>
      <c r="J196" s="128" t="s">
        <v>213</v>
      </c>
      <c r="K196" s="128">
        <v>0</v>
      </c>
      <c r="L196" s="128" t="s">
        <v>354</v>
      </c>
      <c r="M196" s="128" t="s">
        <v>354</v>
      </c>
      <c r="N196" s="128" t="s">
        <v>13</v>
      </c>
      <c r="O196" s="128" t="s">
        <v>354</v>
      </c>
    </row>
    <row r="197" spans="1:15" x14ac:dyDescent="0.2">
      <c r="A197" s="128" t="s">
        <v>227</v>
      </c>
      <c r="B197" s="140">
        <f t="shared" si="2"/>
        <v>581.88990357741955</v>
      </c>
      <c r="C197" s="128"/>
      <c r="D197" s="128"/>
      <c r="E197" s="128"/>
      <c r="F197" s="128">
        <v>955.66733870587518</v>
      </c>
      <c r="G197" s="123">
        <v>373.77743512845558</v>
      </c>
      <c r="H197" s="128">
        <v>0</v>
      </c>
      <c r="I197" s="128"/>
      <c r="J197" s="128" t="s">
        <v>213</v>
      </c>
      <c r="K197" s="128" t="s">
        <v>180</v>
      </c>
      <c r="L197" s="128" t="s">
        <v>11</v>
      </c>
      <c r="M197" s="128" t="s">
        <v>354</v>
      </c>
      <c r="N197" s="128" t="s">
        <v>13</v>
      </c>
      <c r="O197" s="128" t="s">
        <v>354</v>
      </c>
    </row>
    <row r="198" spans="1:15" x14ac:dyDescent="0.2">
      <c r="A198" s="128" t="s">
        <v>228</v>
      </c>
      <c r="B198" s="140">
        <f t="shared" ref="B198:B220" si="3">IF(F198&gt;0,F198-G198-H198,0)</f>
        <v>0</v>
      </c>
      <c r="C198" s="128"/>
      <c r="D198" s="128"/>
      <c r="E198" s="128"/>
      <c r="F198" s="128">
        <v>0</v>
      </c>
      <c r="G198" s="123">
        <v>18.327624021170742</v>
      </c>
      <c r="H198" s="128">
        <v>0</v>
      </c>
      <c r="I198" s="128"/>
      <c r="J198" s="128" t="s">
        <v>213</v>
      </c>
      <c r="K198" s="128" t="s">
        <v>180</v>
      </c>
      <c r="L198" s="128" t="s">
        <v>11</v>
      </c>
      <c r="M198" s="128" t="s">
        <v>12</v>
      </c>
      <c r="N198" s="128" t="s">
        <v>354</v>
      </c>
      <c r="O198" s="128" t="s">
        <v>354</v>
      </c>
    </row>
    <row r="199" spans="1:15" x14ac:dyDescent="0.2">
      <c r="A199" s="128" t="s">
        <v>229</v>
      </c>
      <c r="B199" s="140">
        <f t="shared" si="3"/>
        <v>932.5897421028393</v>
      </c>
      <c r="C199" s="128"/>
      <c r="D199" s="128"/>
      <c r="E199" s="128"/>
      <c r="F199" s="128">
        <v>962.72047747636566</v>
      </c>
      <c r="G199" s="123">
        <v>30.130735373526353</v>
      </c>
      <c r="H199" s="128">
        <v>0</v>
      </c>
      <c r="I199" s="128"/>
      <c r="J199" s="128" t="s">
        <v>213</v>
      </c>
      <c r="K199" s="128" t="s">
        <v>180</v>
      </c>
      <c r="L199" s="128" t="s">
        <v>11</v>
      </c>
      <c r="M199" s="128" t="s">
        <v>354</v>
      </c>
      <c r="N199" s="128" t="s">
        <v>13</v>
      </c>
      <c r="O199" s="128" t="s">
        <v>354</v>
      </c>
    </row>
    <row r="200" spans="1:15" x14ac:dyDescent="0.2">
      <c r="A200" s="128" t="s">
        <v>230</v>
      </c>
      <c r="B200" s="140">
        <f t="shared" si="3"/>
        <v>400.07461482291365</v>
      </c>
      <c r="C200" s="128"/>
      <c r="D200" s="128"/>
      <c r="E200" s="128"/>
      <c r="F200" s="128">
        <v>469.16935234991564</v>
      </c>
      <c r="G200" s="123">
        <v>69.094737527002025</v>
      </c>
      <c r="H200" s="128">
        <v>0</v>
      </c>
      <c r="I200" s="128"/>
      <c r="J200" s="128" t="s">
        <v>213</v>
      </c>
      <c r="K200" s="128" t="s">
        <v>180</v>
      </c>
      <c r="L200" s="128" t="s">
        <v>11</v>
      </c>
      <c r="M200" s="128" t="s">
        <v>354</v>
      </c>
      <c r="N200" s="128" t="s">
        <v>13</v>
      </c>
      <c r="O200" s="128" t="s">
        <v>354</v>
      </c>
    </row>
    <row r="201" spans="1:15" x14ac:dyDescent="0.2">
      <c r="A201" s="128" t="s">
        <v>231</v>
      </c>
      <c r="B201" s="140">
        <f t="shared" si="3"/>
        <v>205.67035258077692</v>
      </c>
      <c r="C201" s="128"/>
      <c r="D201" s="128"/>
      <c r="E201" s="128"/>
      <c r="F201" s="128">
        <v>326.14634834815132</v>
      </c>
      <c r="G201" s="123">
        <v>120.47599576737439</v>
      </c>
      <c r="H201" s="128">
        <v>0</v>
      </c>
      <c r="I201" s="128"/>
      <c r="J201" s="128" t="s">
        <v>213</v>
      </c>
      <c r="K201" s="128" t="s">
        <v>180</v>
      </c>
      <c r="L201" s="128" t="s">
        <v>11</v>
      </c>
      <c r="M201" s="128" t="s">
        <v>354</v>
      </c>
      <c r="N201" s="128" t="s">
        <v>354</v>
      </c>
      <c r="O201" s="128" t="s">
        <v>354</v>
      </c>
    </row>
    <row r="202" spans="1:15" x14ac:dyDescent="0.2">
      <c r="A202" s="128" t="s">
        <v>232</v>
      </c>
      <c r="B202" s="140">
        <f t="shared" si="3"/>
        <v>3448.198403122517</v>
      </c>
      <c r="C202" s="128"/>
      <c r="D202" s="128"/>
      <c r="E202" s="128"/>
      <c r="F202" s="128">
        <v>3499.5728048384663</v>
      </c>
      <c r="G202" s="123">
        <v>51.374401715949347</v>
      </c>
      <c r="H202" s="128">
        <v>0</v>
      </c>
      <c r="I202" s="128"/>
      <c r="J202" s="128" t="s">
        <v>213</v>
      </c>
      <c r="K202" s="128">
        <v>0</v>
      </c>
      <c r="L202" s="128" t="s">
        <v>11</v>
      </c>
      <c r="M202" s="128" t="s">
        <v>354</v>
      </c>
      <c r="N202" s="128" t="s">
        <v>13</v>
      </c>
      <c r="O202" s="128" t="s">
        <v>354</v>
      </c>
    </row>
    <row r="203" spans="1:15" x14ac:dyDescent="0.2">
      <c r="A203" s="128" t="s">
        <v>233</v>
      </c>
      <c r="B203" s="140">
        <f t="shared" si="3"/>
        <v>4800.7562214398185</v>
      </c>
      <c r="C203" s="128"/>
      <c r="D203" s="128"/>
      <c r="E203" s="128"/>
      <c r="F203" s="128">
        <v>6113.7435175792043</v>
      </c>
      <c r="G203" s="123">
        <v>1080.9951393499036</v>
      </c>
      <c r="H203" s="128">
        <v>231.99215678948138</v>
      </c>
      <c r="I203" s="128"/>
      <c r="J203" s="128" t="s">
        <v>213</v>
      </c>
      <c r="K203" s="128" t="s">
        <v>180</v>
      </c>
      <c r="L203" s="128" t="s">
        <v>11</v>
      </c>
      <c r="M203" s="128" t="s">
        <v>354</v>
      </c>
      <c r="N203" s="128" t="s">
        <v>354</v>
      </c>
      <c r="O203" s="128" t="s">
        <v>354</v>
      </c>
    </row>
    <row r="204" spans="1:15" x14ac:dyDescent="0.2">
      <c r="A204" s="128" t="s">
        <v>234</v>
      </c>
      <c r="B204" s="140">
        <f t="shared" si="3"/>
        <v>1637.4097521177307</v>
      </c>
      <c r="C204" s="128"/>
      <c r="D204" s="128"/>
      <c r="E204" s="128"/>
      <c r="F204" s="128">
        <v>2394.7739755980583</v>
      </c>
      <c r="G204" s="123">
        <v>757.36422348032761</v>
      </c>
      <c r="H204" s="128">
        <v>0</v>
      </c>
      <c r="I204" s="128"/>
      <c r="J204" s="128" t="s">
        <v>213</v>
      </c>
      <c r="K204" s="128" t="s">
        <v>180</v>
      </c>
      <c r="L204" s="128" t="s">
        <v>11</v>
      </c>
      <c r="M204" s="128" t="s">
        <v>354</v>
      </c>
      <c r="N204" s="128" t="s">
        <v>13</v>
      </c>
      <c r="O204" s="128" t="s">
        <v>354</v>
      </c>
    </row>
    <row r="205" spans="1:15" x14ac:dyDescent="0.2">
      <c r="A205" s="128" t="s">
        <v>336</v>
      </c>
      <c r="B205" s="140">
        <f t="shared" si="3"/>
        <v>54.510482722611385</v>
      </c>
      <c r="C205" s="128"/>
      <c r="D205" s="128"/>
      <c r="E205" s="128"/>
      <c r="F205" s="128">
        <v>84.740811224351603</v>
      </c>
      <c r="G205" s="123">
        <v>30.230328501740217</v>
      </c>
      <c r="H205" s="128">
        <v>0</v>
      </c>
      <c r="I205" s="128"/>
      <c r="J205" s="128" t="s">
        <v>213</v>
      </c>
      <c r="K205" s="128" t="s">
        <v>180</v>
      </c>
      <c r="L205" s="128" t="s">
        <v>11</v>
      </c>
      <c r="M205" s="128" t="s">
        <v>354</v>
      </c>
      <c r="N205" s="128" t="s">
        <v>354</v>
      </c>
      <c r="O205" s="128" t="s">
        <v>354</v>
      </c>
    </row>
    <row r="206" spans="1:15" x14ac:dyDescent="0.2">
      <c r="A206" s="128" t="s">
        <v>334</v>
      </c>
      <c r="B206" s="140">
        <f t="shared" si="3"/>
        <v>0</v>
      </c>
      <c r="C206" s="128"/>
      <c r="D206" s="128"/>
      <c r="E206" s="128"/>
      <c r="F206" s="128">
        <v>0</v>
      </c>
      <c r="G206" s="123">
        <v>33.302062342847954</v>
      </c>
      <c r="H206" s="128">
        <v>0</v>
      </c>
      <c r="I206" s="128"/>
      <c r="J206" s="128" t="s">
        <v>213</v>
      </c>
      <c r="K206" s="128" t="s">
        <v>180</v>
      </c>
      <c r="L206" s="128" t="s">
        <v>11</v>
      </c>
      <c r="M206" s="128" t="s">
        <v>354</v>
      </c>
      <c r="N206" s="128" t="s">
        <v>13</v>
      </c>
      <c r="O206" s="128" t="s">
        <v>354</v>
      </c>
    </row>
    <row r="207" spans="1:15" x14ac:dyDescent="0.2">
      <c r="A207" s="128" t="s">
        <v>235</v>
      </c>
      <c r="B207" s="140">
        <f t="shared" si="3"/>
        <v>0</v>
      </c>
      <c r="C207" s="128"/>
      <c r="D207" s="128"/>
      <c r="E207" s="128"/>
      <c r="F207" s="128">
        <v>0</v>
      </c>
      <c r="G207" s="123">
        <v>55.488994346758176</v>
      </c>
      <c r="H207" s="128">
        <v>0</v>
      </c>
      <c r="I207" s="128"/>
      <c r="J207" s="128" t="s">
        <v>213</v>
      </c>
      <c r="K207" s="128" t="s">
        <v>180</v>
      </c>
      <c r="L207" s="128" t="s">
        <v>11</v>
      </c>
      <c r="M207" s="128" t="s">
        <v>354</v>
      </c>
      <c r="N207" s="128" t="s">
        <v>13</v>
      </c>
      <c r="O207" s="128" t="s">
        <v>354</v>
      </c>
    </row>
    <row r="208" spans="1:15" x14ac:dyDescent="0.2">
      <c r="A208" s="128" t="s">
        <v>236</v>
      </c>
      <c r="B208" s="140">
        <f t="shared" si="3"/>
        <v>-1008.6467838484323</v>
      </c>
      <c r="C208" s="128"/>
      <c r="D208" s="128"/>
      <c r="E208" s="128"/>
      <c r="F208" s="128">
        <v>1209.7897637764513</v>
      </c>
      <c r="G208" s="123">
        <v>2218.4365476248836</v>
      </c>
      <c r="H208" s="128">
        <v>0</v>
      </c>
      <c r="I208" s="128"/>
      <c r="J208" s="128" t="s">
        <v>213</v>
      </c>
      <c r="K208" s="128" t="s">
        <v>180</v>
      </c>
      <c r="L208" s="128" t="s">
        <v>11</v>
      </c>
      <c r="M208" s="128" t="s">
        <v>354</v>
      </c>
      <c r="N208" s="128" t="s">
        <v>354</v>
      </c>
      <c r="O208" s="128" t="s">
        <v>354</v>
      </c>
    </row>
    <row r="209" spans="1:15" x14ac:dyDescent="0.2">
      <c r="A209" s="128" t="s">
        <v>237</v>
      </c>
      <c r="B209" s="140">
        <f t="shared" si="3"/>
        <v>-116.89197177854788</v>
      </c>
      <c r="C209" s="128"/>
      <c r="D209" s="128"/>
      <c r="E209" s="128"/>
      <c r="F209" s="128">
        <v>432.76147668326388</v>
      </c>
      <c r="G209" s="123">
        <v>549.65344846181176</v>
      </c>
      <c r="H209" s="128">
        <v>0</v>
      </c>
      <c r="I209" s="128"/>
      <c r="J209" s="128" t="s">
        <v>213</v>
      </c>
      <c r="K209" s="128" t="s">
        <v>180</v>
      </c>
      <c r="L209" s="128" t="s">
        <v>11</v>
      </c>
      <c r="M209" s="128" t="s">
        <v>354</v>
      </c>
      <c r="N209" s="128" t="s">
        <v>354</v>
      </c>
      <c r="O209" s="128" t="s">
        <v>354</v>
      </c>
    </row>
    <row r="210" spans="1:15" x14ac:dyDescent="0.2">
      <c r="A210" s="128" t="s">
        <v>238</v>
      </c>
      <c r="B210" s="140">
        <f t="shared" si="3"/>
        <v>4.8993201672880318</v>
      </c>
      <c r="C210" s="128"/>
      <c r="D210" s="128"/>
      <c r="E210" s="128"/>
      <c r="F210" s="128">
        <v>22.073449683733639</v>
      </c>
      <c r="G210" s="123">
        <v>17.174129516445607</v>
      </c>
      <c r="H210" s="128">
        <v>0</v>
      </c>
      <c r="I210" s="128"/>
      <c r="J210" s="128" t="s">
        <v>213</v>
      </c>
      <c r="K210" s="128" t="s">
        <v>180</v>
      </c>
      <c r="L210" s="128" t="s">
        <v>11</v>
      </c>
      <c r="M210" s="128" t="s">
        <v>354</v>
      </c>
      <c r="N210" s="128" t="s">
        <v>354</v>
      </c>
      <c r="O210" s="128" t="s">
        <v>354</v>
      </c>
    </row>
    <row r="211" spans="1:15" x14ac:dyDescent="0.2">
      <c r="A211" s="128" t="s">
        <v>239</v>
      </c>
      <c r="B211" s="140">
        <f t="shared" si="3"/>
        <v>0</v>
      </c>
      <c r="C211" s="128"/>
      <c r="D211" s="128"/>
      <c r="E211" s="128"/>
      <c r="F211" s="128">
        <v>0</v>
      </c>
      <c r="G211" s="123">
        <v>640.58473665695453</v>
      </c>
      <c r="H211" s="128">
        <v>0</v>
      </c>
      <c r="I211" s="128"/>
      <c r="J211" s="128" t="s">
        <v>213</v>
      </c>
      <c r="K211" s="128" t="s">
        <v>180</v>
      </c>
      <c r="L211" s="128" t="s">
        <v>11</v>
      </c>
      <c r="M211" s="128" t="s">
        <v>354</v>
      </c>
      <c r="N211" s="128" t="s">
        <v>354</v>
      </c>
      <c r="O211" s="128" t="s">
        <v>354</v>
      </c>
    </row>
    <row r="212" spans="1:15" x14ac:dyDescent="0.2">
      <c r="A212" s="128" t="s">
        <v>240</v>
      </c>
      <c r="B212" s="140">
        <f t="shared" si="3"/>
        <v>0</v>
      </c>
      <c r="C212" s="128"/>
      <c r="D212" s="128"/>
      <c r="E212" s="128"/>
      <c r="F212" s="128">
        <v>0</v>
      </c>
      <c r="G212" s="123">
        <v>483.07164553017304</v>
      </c>
      <c r="H212" s="128">
        <v>-0.52436445233305906</v>
      </c>
      <c r="I212" s="128"/>
      <c r="J212" s="128" t="s">
        <v>213</v>
      </c>
      <c r="K212" s="128" t="s">
        <v>180</v>
      </c>
      <c r="L212" s="128" t="s">
        <v>11</v>
      </c>
      <c r="M212" s="128" t="s">
        <v>354</v>
      </c>
      <c r="N212" s="128" t="s">
        <v>354</v>
      </c>
      <c r="O212" s="128" t="s">
        <v>354</v>
      </c>
    </row>
    <row r="213" spans="1:15" x14ac:dyDescent="0.2">
      <c r="A213" s="128" t="s">
        <v>241</v>
      </c>
      <c r="B213" s="140">
        <f t="shared" si="3"/>
        <v>1537.3887642460363</v>
      </c>
      <c r="C213" s="128"/>
      <c r="D213" s="128"/>
      <c r="E213" s="128"/>
      <c r="F213" s="128">
        <v>1985.1353677171867</v>
      </c>
      <c r="G213" s="123">
        <v>447.74660347115031</v>
      </c>
      <c r="H213" s="128">
        <v>0</v>
      </c>
      <c r="I213" s="128"/>
      <c r="J213" s="128" t="s">
        <v>213</v>
      </c>
      <c r="K213" s="128" t="s">
        <v>180</v>
      </c>
      <c r="L213" s="128" t="s">
        <v>11</v>
      </c>
      <c r="M213" s="128" t="s">
        <v>354</v>
      </c>
      <c r="N213" s="128" t="s">
        <v>13</v>
      </c>
      <c r="O213" s="128" t="s">
        <v>354</v>
      </c>
    </row>
    <row r="214" spans="1:15" x14ac:dyDescent="0.2">
      <c r="A214" s="128" t="s">
        <v>242</v>
      </c>
      <c r="B214" s="140">
        <f t="shared" si="3"/>
        <v>249.7012119817058</v>
      </c>
      <c r="C214" s="128"/>
      <c r="D214" s="128"/>
      <c r="E214" s="128"/>
      <c r="F214" s="128">
        <v>328.37879465881088</v>
      </c>
      <c r="G214" s="123">
        <v>78.677582677105079</v>
      </c>
      <c r="H214" s="128">
        <v>0</v>
      </c>
      <c r="I214" s="128"/>
      <c r="J214" s="128" t="s">
        <v>213</v>
      </c>
      <c r="K214" s="128" t="s">
        <v>180</v>
      </c>
      <c r="L214" s="128" t="s">
        <v>11</v>
      </c>
      <c r="M214" s="128" t="s">
        <v>354</v>
      </c>
      <c r="N214" s="128" t="s">
        <v>13</v>
      </c>
      <c r="O214" s="128" t="s">
        <v>354</v>
      </c>
    </row>
    <row r="215" spans="1:15" x14ac:dyDescent="0.2">
      <c r="A215" s="128" t="s">
        <v>243</v>
      </c>
      <c r="B215" s="140">
        <f t="shared" si="3"/>
        <v>0</v>
      </c>
      <c r="C215" s="128"/>
      <c r="D215" s="128"/>
      <c r="E215" s="128"/>
      <c r="F215" s="128">
        <v>0</v>
      </c>
      <c r="G215" s="123">
        <v>745.15924708292721</v>
      </c>
      <c r="H215" s="128">
        <v>0</v>
      </c>
      <c r="I215" s="128"/>
      <c r="J215" s="128" t="s">
        <v>213</v>
      </c>
      <c r="K215" s="128" t="s">
        <v>180</v>
      </c>
      <c r="L215" s="128" t="s">
        <v>11</v>
      </c>
      <c r="M215" s="128" t="s">
        <v>354</v>
      </c>
      <c r="N215" s="128" t="s">
        <v>13</v>
      </c>
      <c r="O215" s="128" t="s">
        <v>354</v>
      </c>
    </row>
    <row r="216" spans="1:15" x14ac:dyDescent="0.2">
      <c r="A216" s="128" t="s">
        <v>244</v>
      </c>
      <c r="B216" s="140">
        <f t="shared" si="3"/>
        <v>-770.03652961148521</v>
      </c>
      <c r="C216" s="128"/>
      <c r="D216" s="128"/>
      <c r="E216" s="128"/>
      <c r="F216" s="128">
        <v>124.57041619022343</v>
      </c>
      <c r="G216" s="123">
        <v>894.60694580170866</v>
      </c>
      <c r="H216" s="128">
        <v>0</v>
      </c>
      <c r="I216" s="128"/>
      <c r="J216" s="128" t="s">
        <v>213</v>
      </c>
      <c r="K216" s="128" t="s">
        <v>180</v>
      </c>
      <c r="L216" s="128" t="s">
        <v>11</v>
      </c>
      <c r="M216" s="128" t="s">
        <v>354</v>
      </c>
      <c r="N216" s="128" t="s">
        <v>354</v>
      </c>
      <c r="O216" s="128" t="s">
        <v>354</v>
      </c>
    </row>
    <row r="217" spans="1:15" x14ac:dyDescent="0.2">
      <c r="A217" s="128" t="s">
        <v>245</v>
      </c>
      <c r="B217" s="140">
        <f t="shared" si="3"/>
        <v>81.764336365527029</v>
      </c>
      <c r="C217" s="128"/>
      <c r="D217" s="128"/>
      <c r="E217" s="128"/>
      <c r="F217" s="128">
        <v>83.829624247068736</v>
      </c>
      <c r="G217" s="123">
        <v>2.0652878815417131</v>
      </c>
      <c r="H217" s="128">
        <v>0</v>
      </c>
      <c r="I217" s="128"/>
      <c r="J217" s="128" t="s">
        <v>213</v>
      </c>
      <c r="K217" s="128" t="s">
        <v>180</v>
      </c>
      <c r="L217" s="128" t="s">
        <v>11</v>
      </c>
      <c r="M217" s="128" t="s">
        <v>354</v>
      </c>
      <c r="N217" s="128" t="s">
        <v>13</v>
      </c>
      <c r="O217" s="128" t="s">
        <v>354</v>
      </c>
    </row>
    <row r="218" spans="1:15" x14ac:dyDescent="0.2">
      <c r="A218" s="128" t="s">
        <v>246</v>
      </c>
      <c r="B218" s="140">
        <f t="shared" si="3"/>
        <v>188.7195157214785</v>
      </c>
      <c r="C218" s="128"/>
      <c r="D218" s="128"/>
      <c r="E218" s="128"/>
      <c r="F218" s="128">
        <v>1214.2214697417232</v>
      </c>
      <c r="G218" s="123">
        <v>1025.5019540202447</v>
      </c>
      <c r="H218" s="128">
        <v>0</v>
      </c>
      <c r="I218" s="128"/>
      <c r="J218" s="128" t="s">
        <v>213</v>
      </c>
      <c r="K218" s="128" t="s">
        <v>180</v>
      </c>
      <c r="L218" s="128" t="s">
        <v>11</v>
      </c>
      <c r="M218" s="128" t="s">
        <v>354</v>
      </c>
      <c r="N218" s="128" t="s">
        <v>354</v>
      </c>
      <c r="O218" s="128" t="s">
        <v>354</v>
      </c>
    </row>
    <row r="219" spans="1:15" x14ac:dyDescent="0.2">
      <c r="A219" s="128"/>
      <c r="B219" s="140"/>
      <c r="C219" s="128"/>
      <c r="D219" s="128"/>
      <c r="E219" s="128"/>
      <c r="F219" s="128"/>
      <c r="G219" s="123"/>
      <c r="H219" s="128"/>
      <c r="I219" s="128"/>
      <c r="J219" s="128"/>
      <c r="K219" s="128"/>
      <c r="L219" s="128"/>
      <c r="M219" s="128"/>
      <c r="N219" s="128"/>
      <c r="O219" s="128"/>
    </row>
    <row r="220" spans="1:15" x14ac:dyDescent="0.2">
      <c r="A220" s="128" t="s">
        <v>247</v>
      </c>
      <c r="B220" s="140">
        <f t="shared" si="3"/>
        <v>0</v>
      </c>
      <c r="C220" s="128"/>
      <c r="D220" s="128"/>
      <c r="E220" s="128"/>
      <c r="F220" s="128">
        <v>0</v>
      </c>
      <c r="G220" s="123">
        <v>1336745.5387434706</v>
      </c>
      <c r="H220" s="128">
        <v>0</v>
      </c>
      <c r="I220" s="128"/>
      <c r="J220" s="128"/>
      <c r="K220" s="128"/>
      <c r="L220" s="128"/>
      <c r="M220" s="128"/>
      <c r="N220" s="128"/>
      <c r="O220" s="128"/>
    </row>
    <row r="221" spans="1:15" x14ac:dyDescent="0.2">
      <c r="A221" s="128"/>
      <c r="B221" s="140"/>
      <c r="C221" s="128"/>
      <c r="D221" s="128"/>
      <c r="E221" s="128"/>
      <c r="F221" s="128"/>
      <c r="G221" s="123"/>
      <c r="H221" s="128"/>
      <c r="I221" s="128"/>
      <c r="J221" s="128"/>
      <c r="K221" s="128"/>
      <c r="L221" s="128"/>
      <c r="M221" s="128"/>
      <c r="N221" s="128"/>
      <c r="O221" s="128"/>
    </row>
    <row r="222" spans="1:15" x14ac:dyDescent="0.2">
      <c r="A222" s="128" t="s">
        <v>213</v>
      </c>
      <c r="B222" s="123">
        <f t="shared" ref="B222" si="4">IF(F222&gt;0,F222-G222-H222,0)</f>
        <v>46541.929895312183</v>
      </c>
      <c r="C222" s="123"/>
      <c r="D222" s="123"/>
      <c r="E222" s="123"/>
      <c r="F222" s="123">
        <v>61407.342382787632</v>
      </c>
      <c r="G222" s="123">
        <v>14233.541738294727</v>
      </c>
      <c r="H222" s="123">
        <v>631.87074918072256</v>
      </c>
      <c r="I222" s="128"/>
      <c r="J222" s="128"/>
      <c r="K222" s="128"/>
      <c r="L222" s="128"/>
      <c r="M222" s="128"/>
      <c r="N222" s="128"/>
      <c r="O222" s="128"/>
    </row>
    <row r="223" spans="1:15" x14ac:dyDescent="0.2">
      <c r="A223" s="128" t="s">
        <v>248</v>
      </c>
      <c r="B223" s="123">
        <f>B224+B225</f>
        <v>2392761.424571312</v>
      </c>
      <c r="C223" s="123">
        <f t="shared" ref="C223:H223" si="5">C224+C225</f>
        <v>0</v>
      </c>
      <c r="D223" s="123">
        <f t="shared" si="5"/>
        <v>0</v>
      </c>
      <c r="E223" s="123">
        <f t="shared" si="5"/>
        <v>0</v>
      </c>
      <c r="F223" s="123">
        <f t="shared" si="5"/>
        <v>2889978.6845471719</v>
      </c>
      <c r="G223" s="123">
        <f t="shared" si="5"/>
        <v>386640.03779995715</v>
      </c>
      <c r="H223" s="123">
        <f t="shared" si="5"/>
        <v>110577.22217590241</v>
      </c>
      <c r="I223" s="128"/>
      <c r="J223" s="128"/>
      <c r="K223" s="128"/>
      <c r="L223" s="128"/>
      <c r="M223" s="128"/>
      <c r="N223" s="128"/>
      <c r="O223" s="128"/>
    </row>
    <row r="224" spans="1:15" x14ac:dyDescent="0.2">
      <c r="A224" s="145" t="s">
        <v>163</v>
      </c>
      <c r="B224" s="123">
        <f t="shared" ref="B224:B225" si="6">IF(F224&gt;0,F224-G224-H224,0)</f>
        <v>589607.03131017252</v>
      </c>
      <c r="C224" s="123"/>
      <c r="D224" s="123"/>
      <c r="E224" s="123"/>
      <c r="F224" s="123">
        <v>686049.84209276247</v>
      </c>
      <c r="G224" s="123">
        <v>70575.781499410121</v>
      </c>
      <c r="H224" s="123">
        <v>25867.029283179731</v>
      </c>
      <c r="I224" s="128"/>
      <c r="J224" s="128"/>
      <c r="K224" s="128"/>
      <c r="L224" s="128"/>
      <c r="M224" s="128"/>
      <c r="N224" s="128"/>
      <c r="O224" s="128"/>
    </row>
    <row r="225" spans="1:15" x14ac:dyDescent="0.2">
      <c r="A225" s="145" t="s">
        <v>343</v>
      </c>
      <c r="B225" s="123">
        <f t="shared" si="6"/>
        <v>1803154.3932611393</v>
      </c>
      <c r="C225" s="123"/>
      <c r="D225" s="123"/>
      <c r="E225" s="123"/>
      <c r="F225" s="123">
        <v>2203928.8424544092</v>
      </c>
      <c r="G225" s="123">
        <v>316064.25630054704</v>
      </c>
      <c r="H225" s="123">
        <v>84710.192892722684</v>
      </c>
      <c r="I225" s="128"/>
      <c r="J225" s="128"/>
      <c r="K225" s="128"/>
      <c r="L225" s="128"/>
      <c r="M225" s="128"/>
      <c r="N225" s="128"/>
      <c r="O225" s="128"/>
    </row>
    <row r="226" spans="1:15" x14ac:dyDescent="0.2">
      <c r="A226" s="128" t="s">
        <v>250</v>
      </c>
      <c r="B226" s="123">
        <f>B222+B223</f>
        <v>2439303.3544666241</v>
      </c>
      <c r="C226" s="123">
        <f t="shared" ref="C226:I226" si="7">C222+C223</f>
        <v>0</v>
      </c>
      <c r="D226" s="123">
        <f t="shared" si="7"/>
        <v>0</v>
      </c>
      <c r="E226" s="123">
        <f t="shared" si="7"/>
        <v>0</v>
      </c>
      <c r="F226" s="123">
        <f t="shared" si="7"/>
        <v>2951386.0269299597</v>
      </c>
      <c r="G226" s="123">
        <f t="shared" si="7"/>
        <v>400873.57953825186</v>
      </c>
      <c r="H226" s="123">
        <f t="shared" si="7"/>
        <v>111209.09292508314</v>
      </c>
      <c r="I226" s="140">
        <f t="shared" si="7"/>
        <v>0</v>
      </c>
      <c r="J226" s="128"/>
      <c r="K226" s="128"/>
      <c r="L226" s="128"/>
      <c r="M226" s="128"/>
      <c r="N226" s="128"/>
      <c r="O226" s="128"/>
    </row>
    <row r="227" spans="1:15" x14ac:dyDescent="0.2">
      <c r="A227" s="128" t="s">
        <v>251</v>
      </c>
      <c r="B227" s="140">
        <f>Pivot!Q27</f>
        <v>914828.00445136835</v>
      </c>
      <c r="C227" s="128"/>
      <c r="D227" s="128"/>
      <c r="E227" s="128"/>
      <c r="F227" s="128"/>
      <c r="G227" s="123"/>
      <c r="H227" s="128"/>
      <c r="I227" s="128"/>
      <c r="J227" s="128"/>
      <c r="K227" s="128"/>
      <c r="L227" s="128"/>
      <c r="M227" s="128"/>
      <c r="N227" s="128"/>
      <c r="O227" s="128"/>
    </row>
    <row r="228" spans="1:15" x14ac:dyDescent="0.2">
      <c r="A228" s="128" t="s">
        <v>252</v>
      </c>
      <c r="B228" s="140">
        <f>Pivot!Q28</f>
        <v>342301.07084635325</v>
      </c>
      <c r="C228" s="128"/>
      <c r="D228" s="128"/>
      <c r="E228" s="128"/>
      <c r="F228" s="128"/>
      <c r="G228" s="123"/>
      <c r="H228" s="128"/>
      <c r="I228" s="128"/>
      <c r="J228" s="128"/>
      <c r="K228" s="128"/>
      <c r="L228" s="128"/>
      <c r="M228" s="128"/>
      <c r="N228" s="128"/>
      <c r="O228" s="128"/>
    </row>
    <row r="229" spans="1:15" x14ac:dyDescent="0.2">
      <c r="A229" s="128" t="s">
        <v>253</v>
      </c>
      <c r="B229" s="140">
        <f>Pivot!Q29</f>
        <v>337216.00732776202</v>
      </c>
      <c r="C229" s="128"/>
      <c r="D229" s="128"/>
      <c r="E229" s="128"/>
      <c r="F229" s="128"/>
      <c r="G229" s="123"/>
      <c r="H229" s="128"/>
      <c r="I229" s="128"/>
      <c r="J229" s="128"/>
      <c r="K229" s="128"/>
      <c r="L229" s="128"/>
      <c r="M229" s="128"/>
      <c r="N229" s="128"/>
      <c r="O229" s="128"/>
    </row>
    <row r="230" spans="1:15" x14ac:dyDescent="0.2">
      <c r="A230" s="128" t="s">
        <v>254</v>
      </c>
      <c r="B230" s="140">
        <f>Pivot!Q30</f>
        <v>44592.295916750823</v>
      </c>
      <c r="C230" s="128"/>
      <c r="D230" s="128"/>
      <c r="E230" s="128"/>
      <c r="F230" s="128"/>
      <c r="G230" s="123"/>
      <c r="H230" s="128"/>
      <c r="I230" s="128"/>
      <c r="J230" s="128"/>
      <c r="K230" s="128"/>
      <c r="L230" s="128"/>
      <c r="M230" s="128"/>
      <c r="N230" s="128"/>
      <c r="O230" s="128"/>
    </row>
    <row r="231" spans="1:15" x14ac:dyDescent="0.2">
      <c r="A231" s="128" t="s">
        <v>255</v>
      </c>
      <c r="B231" s="140">
        <f>Pivot!Q31</f>
        <v>391293.66267910646</v>
      </c>
      <c r="C231" s="128"/>
      <c r="D231" s="128"/>
      <c r="E231" s="128"/>
      <c r="F231" s="128"/>
      <c r="G231" s="123"/>
      <c r="H231" s="128"/>
      <c r="I231" s="128"/>
      <c r="J231" s="128"/>
      <c r="K231" s="128"/>
      <c r="L231" s="128"/>
      <c r="M231" s="128"/>
      <c r="N231" s="128"/>
      <c r="O231" s="128"/>
    </row>
    <row r="232" spans="1:15" x14ac:dyDescent="0.2">
      <c r="A232" s="128" t="s">
        <v>256</v>
      </c>
      <c r="B232" s="140">
        <f>Pivot!Q32</f>
        <v>53584.612263832198</v>
      </c>
      <c r="C232" s="128"/>
      <c r="D232" s="128"/>
      <c r="E232" s="128"/>
      <c r="F232" s="128"/>
      <c r="G232" s="123"/>
      <c r="H232" s="128"/>
      <c r="I232" s="128"/>
      <c r="J232" s="128"/>
      <c r="K232" s="128"/>
      <c r="L232" s="128"/>
      <c r="M232" s="128"/>
      <c r="N232" s="128"/>
      <c r="O232" s="128"/>
    </row>
    <row r="233" spans="1:15" x14ac:dyDescent="0.2">
      <c r="A233" s="128" t="s">
        <v>257</v>
      </c>
      <c r="B233" s="140">
        <f t="shared" ref="B233" si="8">IF(F233&gt;0,F233-G233-H233,0)</f>
        <v>0</v>
      </c>
      <c r="C233" s="128"/>
      <c r="D233" s="128"/>
      <c r="E233" s="128"/>
      <c r="F233" s="128">
        <v>0</v>
      </c>
      <c r="G233" s="123">
        <v>913983.68080294959</v>
      </c>
      <c r="H233" s="128">
        <v>0</v>
      </c>
      <c r="I233" s="128"/>
      <c r="J233" s="128"/>
      <c r="K233" s="128"/>
      <c r="L233" s="128"/>
      <c r="M233" s="128"/>
      <c r="N233" s="128"/>
      <c r="O233" s="128"/>
    </row>
    <row r="234" spans="1:15" hidden="1" x14ac:dyDescent="0.2">
      <c r="A234" s="128" t="s">
        <v>258</v>
      </c>
      <c r="B234" s="140"/>
      <c r="C234" s="128"/>
      <c r="D234" s="128"/>
      <c r="E234" s="128"/>
      <c r="F234" s="128"/>
      <c r="G234" s="123"/>
      <c r="H234" s="128"/>
      <c r="I234" s="128"/>
      <c r="J234" s="128"/>
      <c r="K234" s="128"/>
      <c r="L234" s="128"/>
      <c r="M234" s="128"/>
      <c r="N234" s="128"/>
      <c r="O234" s="128"/>
    </row>
    <row r="235" spans="1:15" x14ac:dyDescent="0.2">
      <c r="A235" s="128" t="s">
        <v>12</v>
      </c>
      <c r="B235" s="132">
        <f>Pivot!H21</f>
        <v>1369.3685901011979</v>
      </c>
      <c r="C235" s="128"/>
      <c r="D235" s="128"/>
      <c r="E235" s="128"/>
      <c r="F235" s="128"/>
      <c r="G235" s="128"/>
      <c r="H235" s="128"/>
      <c r="I235" s="128"/>
      <c r="J235" s="128"/>
      <c r="K235" s="128"/>
      <c r="L235" s="128"/>
      <c r="M235" s="128"/>
      <c r="N235" s="128"/>
      <c r="O235" s="128"/>
    </row>
    <row r="236" spans="1:15" x14ac:dyDescent="0.2">
      <c r="A236" s="128" t="s">
        <v>353</v>
      </c>
      <c r="B236" s="132">
        <f>Pivot!N21</f>
        <v>1799029.71461325</v>
      </c>
      <c r="C236" s="128"/>
      <c r="D236" s="128"/>
      <c r="E236" s="128"/>
      <c r="F236" s="128"/>
      <c r="G236" s="128"/>
      <c r="H236" s="128"/>
      <c r="I236" s="128"/>
      <c r="J236" s="128"/>
      <c r="K236" s="128"/>
      <c r="L236" s="128"/>
      <c r="M236" s="128"/>
      <c r="N236" s="128"/>
      <c r="O236" s="128"/>
    </row>
    <row r="237" spans="1:15" x14ac:dyDescent="0.2">
      <c r="A237" s="128" t="s">
        <v>11</v>
      </c>
      <c r="B237" s="132">
        <f>Pivot!E21</f>
        <v>34311.615274980701</v>
      </c>
      <c r="C237" s="128"/>
      <c r="D237" s="128"/>
      <c r="E237" s="128"/>
      <c r="F237" s="128"/>
      <c r="G237" s="128"/>
      <c r="H237" s="128"/>
      <c r="I237" s="128"/>
      <c r="J237" s="128"/>
      <c r="K237" s="128"/>
      <c r="L237" s="128"/>
      <c r="M237" s="128"/>
      <c r="N237" s="128"/>
      <c r="O237" s="128"/>
    </row>
    <row r="238" spans="1:15" x14ac:dyDescent="0.2">
      <c r="A238" s="128" t="s">
        <v>180</v>
      </c>
      <c r="B238" s="132">
        <f>Pivot!T26</f>
        <v>30136.418216732687</v>
      </c>
      <c r="C238" s="128"/>
      <c r="D238" s="128"/>
      <c r="E238" s="128"/>
      <c r="F238" s="128"/>
      <c r="G238" s="128"/>
      <c r="H238" s="128"/>
      <c r="I238" s="128"/>
      <c r="J238" s="128"/>
      <c r="K238" s="128"/>
      <c r="L238" s="128"/>
      <c r="M238" s="128"/>
      <c r="N238" s="128"/>
      <c r="O238" s="128"/>
    </row>
    <row r="239" spans="1:15" x14ac:dyDescent="0.2">
      <c r="A239" s="128" t="s">
        <v>366</v>
      </c>
      <c r="B239" s="132">
        <f>Pivot!W26</f>
        <v>3037.4241064002663</v>
      </c>
      <c r="C239" s="128"/>
      <c r="D239" s="128"/>
      <c r="E239" s="128"/>
      <c r="F239" s="128"/>
      <c r="G239" s="128"/>
      <c r="H239" s="128"/>
      <c r="I239" s="128"/>
      <c r="J239" s="128"/>
      <c r="K239" s="128"/>
      <c r="L239" s="128"/>
      <c r="M239" s="128"/>
      <c r="N239" s="128"/>
      <c r="O239" s="128"/>
    </row>
  </sheetData>
  <mergeCells count="4">
    <mergeCell ref="D3:H3"/>
    <mergeCell ref="A1:O1"/>
    <mergeCell ref="B3:B4"/>
    <mergeCell ref="A3:A4"/>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F0"/>
  </sheetPr>
  <dimension ref="A1:N239"/>
  <sheetViews>
    <sheetView workbookViewId="0">
      <pane xSplit="1" ySplit="4" topLeftCell="B218" activePane="bottomRight" state="frozen"/>
      <selection pane="topRight" activeCell="B1" sqref="B1"/>
      <selection pane="bottomLeft" activeCell="A5" sqref="A5"/>
      <selection pane="bottomRight" activeCell="A234" sqref="A234:XFD234"/>
    </sheetView>
  </sheetViews>
  <sheetFormatPr defaultColWidth="8.85546875" defaultRowHeight="12.75" x14ac:dyDescent="0.2"/>
  <cols>
    <col min="1" max="1" width="27.42578125" bestFit="1" customWidth="1"/>
    <col min="2" max="2" width="17" customWidth="1"/>
    <col min="3" max="3" width="15.85546875" customWidth="1"/>
    <col min="4" max="4" width="11.42578125" customWidth="1"/>
    <col min="5" max="5" width="10.42578125" customWidth="1"/>
    <col min="6" max="6" width="11.42578125" customWidth="1"/>
    <col min="8" max="8" width="0" hidden="1" customWidth="1"/>
    <col min="9" max="9" width="19.140625" bestFit="1" customWidth="1"/>
  </cols>
  <sheetData>
    <row r="1" spans="1:14" ht="36.950000000000003" customHeight="1" x14ac:dyDescent="0.2">
      <c r="A1" s="151" t="s">
        <v>373</v>
      </c>
      <c r="B1" s="151"/>
      <c r="C1" s="151"/>
      <c r="D1" s="151"/>
      <c r="E1" s="151"/>
      <c r="F1" s="151"/>
      <c r="G1" s="151"/>
      <c r="H1" s="151"/>
      <c r="I1" s="151"/>
      <c r="J1" s="151"/>
      <c r="K1" s="151"/>
      <c r="L1" s="151"/>
      <c r="M1" s="151"/>
      <c r="N1" s="151"/>
    </row>
    <row r="4" spans="1:14" ht="51" x14ac:dyDescent="0.2">
      <c r="A4" s="133" t="s">
        <v>299</v>
      </c>
      <c r="B4" s="134" t="s">
        <v>311</v>
      </c>
      <c r="C4" s="134" t="s">
        <v>323</v>
      </c>
      <c r="D4" s="134" t="s">
        <v>329</v>
      </c>
      <c r="E4" s="134" t="s">
        <v>330</v>
      </c>
      <c r="F4" s="134" t="s">
        <v>331</v>
      </c>
      <c r="G4" s="134" t="s">
        <v>332</v>
      </c>
      <c r="H4" s="134"/>
      <c r="I4" s="137" t="s">
        <v>9</v>
      </c>
      <c r="J4" s="137" t="s">
        <v>10</v>
      </c>
      <c r="K4" s="138" t="s">
        <v>11</v>
      </c>
      <c r="L4" s="138" t="s">
        <v>12</v>
      </c>
      <c r="M4" s="138" t="s">
        <v>13</v>
      </c>
      <c r="N4" s="138" t="s">
        <v>353</v>
      </c>
    </row>
    <row r="5" spans="1:14" x14ac:dyDescent="0.2">
      <c r="A5" s="128" t="s">
        <v>16</v>
      </c>
      <c r="B5" s="123">
        <f>SUM(C5:G5)</f>
        <v>32161.862560355265</v>
      </c>
      <c r="C5" s="123">
        <v>8476.4585871971285</v>
      </c>
      <c r="D5" s="131">
        <v>0</v>
      </c>
      <c r="E5" s="123">
        <v>25802.043397495017</v>
      </c>
      <c r="F5" s="123">
        <v>-2116.6394243368832</v>
      </c>
      <c r="G5" s="123">
        <v>0</v>
      </c>
      <c r="H5" s="128"/>
      <c r="I5" s="128" t="s">
        <v>18</v>
      </c>
      <c r="J5" s="128">
        <v>0</v>
      </c>
      <c r="K5" s="128" t="s">
        <v>354</v>
      </c>
      <c r="L5" s="128" t="s">
        <v>354</v>
      </c>
      <c r="M5" s="128" t="s">
        <v>354</v>
      </c>
      <c r="N5" s="128" t="s">
        <v>354</v>
      </c>
    </row>
    <row r="6" spans="1:14" x14ac:dyDescent="0.2">
      <c r="A6" s="128" t="s">
        <v>19</v>
      </c>
      <c r="B6" s="123">
        <f t="shared" ref="B6:B69" si="0">SUM(C6:G6)</f>
        <v>-55605.137898128422</v>
      </c>
      <c r="C6" s="123">
        <v>15860.623684872828</v>
      </c>
      <c r="D6" s="131">
        <v>0</v>
      </c>
      <c r="E6" s="123">
        <v>-65121.907858459963</v>
      </c>
      <c r="F6" s="123">
        <v>-6349.1988359854231</v>
      </c>
      <c r="G6" s="123">
        <v>5.3451114441343668</v>
      </c>
      <c r="H6" s="128"/>
      <c r="I6" s="128" t="s">
        <v>18</v>
      </c>
      <c r="J6" s="128" t="s">
        <v>20</v>
      </c>
      <c r="K6" s="128" t="s">
        <v>354</v>
      </c>
      <c r="L6" s="128" t="s">
        <v>354</v>
      </c>
      <c r="M6" s="128" t="s">
        <v>354</v>
      </c>
      <c r="N6" s="128" t="s">
        <v>354</v>
      </c>
    </row>
    <row r="7" spans="1:14" x14ac:dyDescent="0.2">
      <c r="A7" s="128" t="s">
        <v>22</v>
      </c>
      <c r="B7" s="123">
        <f t="shared" si="0"/>
        <v>11105.112346766948</v>
      </c>
      <c r="C7" s="123">
        <v>13651.530544830332</v>
      </c>
      <c r="D7" s="131">
        <v>0</v>
      </c>
      <c r="E7" s="123">
        <v>12850.518302590424</v>
      </c>
      <c r="F7" s="123">
        <v>-15705.308893606778</v>
      </c>
      <c r="G7" s="123">
        <v>308.37239295296916</v>
      </c>
      <c r="H7" s="128"/>
      <c r="I7" s="128" t="s">
        <v>18</v>
      </c>
      <c r="J7" s="128">
        <v>0</v>
      </c>
      <c r="K7" s="128" t="s">
        <v>354</v>
      </c>
      <c r="L7" s="128" t="s">
        <v>354</v>
      </c>
      <c r="M7" s="128" t="s">
        <v>354</v>
      </c>
      <c r="N7" s="128" t="s">
        <v>354</v>
      </c>
    </row>
    <row r="8" spans="1:14" x14ac:dyDescent="0.2">
      <c r="A8" s="128" t="s">
        <v>23</v>
      </c>
      <c r="B8" s="123">
        <f t="shared" si="0"/>
        <v>5287.433908650818</v>
      </c>
      <c r="C8" s="123">
        <v>10219.2372288774</v>
      </c>
      <c r="D8" s="131">
        <v>0</v>
      </c>
      <c r="E8" s="123">
        <v>-3900.3175221106708</v>
      </c>
      <c r="F8" s="123">
        <v>-1185.6058848498524</v>
      </c>
      <c r="G8" s="123">
        <v>154.12008673394072</v>
      </c>
      <c r="H8" s="128"/>
      <c r="I8" s="128" t="s">
        <v>18</v>
      </c>
      <c r="J8" s="128">
        <v>0</v>
      </c>
      <c r="K8" s="128" t="s">
        <v>354</v>
      </c>
      <c r="L8" s="128" t="s">
        <v>354</v>
      </c>
      <c r="M8" s="128" t="s">
        <v>354</v>
      </c>
      <c r="N8" s="128" t="s">
        <v>354</v>
      </c>
    </row>
    <row r="9" spans="1:14" x14ac:dyDescent="0.2">
      <c r="A9" s="128" t="s">
        <v>25</v>
      </c>
      <c r="B9" s="123">
        <f t="shared" si="0"/>
        <v>-18050.589328617098</v>
      </c>
      <c r="C9" s="123">
        <v>2127.0949971987211</v>
      </c>
      <c r="D9" s="131">
        <v>0</v>
      </c>
      <c r="E9" s="123">
        <v>-20279.114291771177</v>
      </c>
      <c r="F9" s="123">
        <v>77.340853387765605</v>
      </c>
      <c r="G9" s="123">
        <v>24.08911256759033</v>
      </c>
      <c r="H9" s="128"/>
      <c r="I9" s="128" t="s">
        <v>18</v>
      </c>
      <c r="J9" s="128">
        <v>0</v>
      </c>
      <c r="K9" s="128" t="s">
        <v>354</v>
      </c>
      <c r="L9" s="128" t="s">
        <v>354</v>
      </c>
      <c r="M9" s="128" t="s">
        <v>354</v>
      </c>
      <c r="N9" s="128" t="s">
        <v>354</v>
      </c>
    </row>
    <row r="10" spans="1:14" x14ac:dyDescent="0.2">
      <c r="A10" s="128" t="s">
        <v>26</v>
      </c>
      <c r="B10" s="123">
        <f t="shared" si="0"/>
        <v>20443.269950585134</v>
      </c>
      <c r="C10" s="123">
        <v>39099.942638915156</v>
      </c>
      <c r="D10" s="131">
        <v>0</v>
      </c>
      <c r="E10" s="123">
        <v>-18468.8640875645</v>
      </c>
      <c r="F10" s="123">
        <v>-997.81869627753667</v>
      </c>
      <c r="G10" s="123">
        <v>810.010095512014</v>
      </c>
      <c r="H10" s="128"/>
      <c r="I10" s="128" t="s">
        <v>18</v>
      </c>
      <c r="J10" s="128">
        <v>0</v>
      </c>
      <c r="K10" s="128" t="s">
        <v>354</v>
      </c>
      <c r="L10" s="128" t="s">
        <v>354</v>
      </c>
      <c r="M10" s="128" t="s">
        <v>354</v>
      </c>
      <c r="N10" s="128" t="s">
        <v>353</v>
      </c>
    </row>
    <row r="11" spans="1:14" x14ac:dyDescent="0.2">
      <c r="A11" s="128" t="s">
        <v>27</v>
      </c>
      <c r="B11" s="123">
        <f t="shared" si="0"/>
        <v>-16615.462754342123</v>
      </c>
      <c r="C11" s="123">
        <v>16805.523899195628</v>
      </c>
      <c r="D11" s="131">
        <v>0</v>
      </c>
      <c r="E11" s="123">
        <v>-26469.852865234432</v>
      </c>
      <c r="F11" s="123">
        <v>-7142.2400394393881</v>
      </c>
      <c r="G11" s="123">
        <v>191.10625113607003</v>
      </c>
      <c r="H11" s="128"/>
      <c r="I11" s="128" t="s">
        <v>18</v>
      </c>
      <c r="J11" s="128" t="s">
        <v>20</v>
      </c>
      <c r="K11" s="128" t="s">
        <v>354</v>
      </c>
      <c r="L11" s="128" t="s">
        <v>354</v>
      </c>
      <c r="M11" s="128" t="s">
        <v>354</v>
      </c>
      <c r="N11" s="128" t="s">
        <v>354</v>
      </c>
    </row>
    <row r="12" spans="1:14" x14ac:dyDescent="0.2">
      <c r="A12" s="128" t="s">
        <v>29</v>
      </c>
      <c r="B12" s="123">
        <f t="shared" si="0"/>
        <v>-12265.012284366636</v>
      </c>
      <c r="C12" s="123">
        <v>225109.76300503762</v>
      </c>
      <c r="D12" s="131">
        <v>0</v>
      </c>
      <c r="E12" s="123">
        <v>-219168.60384187446</v>
      </c>
      <c r="F12" s="123">
        <v>-38961.452761121902</v>
      </c>
      <c r="G12" s="123">
        <v>20755.281313592106</v>
      </c>
      <c r="H12" s="128"/>
      <c r="I12" s="128" t="s">
        <v>18</v>
      </c>
      <c r="J12" s="128">
        <v>0</v>
      </c>
      <c r="K12" s="128" t="s">
        <v>354</v>
      </c>
      <c r="L12" s="128" t="s">
        <v>354</v>
      </c>
      <c r="M12" s="128" t="s">
        <v>354</v>
      </c>
      <c r="N12" s="128" t="s">
        <v>353</v>
      </c>
    </row>
    <row r="13" spans="1:14" x14ac:dyDescent="0.2">
      <c r="A13" s="128" t="s">
        <v>30</v>
      </c>
      <c r="B13" s="123">
        <f t="shared" si="0"/>
        <v>1398.8679655913804</v>
      </c>
      <c r="C13" s="123">
        <v>19071.049575724312</v>
      </c>
      <c r="D13" s="131">
        <v>0</v>
      </c>
      <c r="E13" s="123">
        <v>-18147.052964494302</v>
      </c>
      <c r="F13" s="123">
        <v>328.36598878008635</v>
      </c>
      <c r="G13" s="123">
        <v>146.50536558128428</v>
      </c>
      <c r="H13" s="128"/>
      <c r="I13" s="128" t="s">
        <v>18</v>
      </c>
      <c r="J13" s="128" t="s">
        <v>20</v>
      </c>
      <c r="K13" s="128" t="s">
        <v>354</v>
      </c>
      <c r="L13" s="128" t="s">
        <v>354</v>
      </c>
      <c r="M13" s="128" t="s">
        <v>354</v>
      </c>
      <c r="N13" s="128" t="s">
        <v>354</v>
      </c>
    </row>
    <row r="14" spans="1:14" x14ac:dyDescent="0.2">
      <c r="A14" s="128" t="s">
        <v>31</v>
      </c>
      <c r="B14" s="123">
        <f t="shared" si="0"/>
        <v>-13130.682920505064</v>
      </c>
      <c r="C14" s="123">
        <v>-4808.2951917461533</v>
      </c>
      <c r="D14" s="131">
        <v>0</v>
      </c>
      <c r="E14" s="123">
        <v>-8711.0714731169301</v>
      </c>
      <c r="F14" s="123">
        <v>377.51961593609667</v>
      </c>
      <c r="G14" s="123">
        <v>11.164128421922401</v>
      </c>
      <c r="H14" s="128"/>
      <c r="I14" s="128" t="s">
        <v>18</v>
      </c>
      <c r="J14" s="128" t="s">
        <v>20</v>
      </c>
      <c r="K14" s="128" t="s">
        <v>354</v>
      </c>
      <c r="L14" s="128" t="s">
        <v>354</v>
      </c>
      <c r="M14" s="128" t="s">
        <v>354</v>
      </c>
      <c r="N14" s="128" t="s">
        <v>354</v>
      </c>
    </row>
    <row r="15" spans="1:14" x14ac:dyDescent="0.2">
      <c r="A15" s="128" t="s">
        <v>32</v>
      </c>
      <c r="B15" s="123">
        <f t="shared" si="0"/>
        <v>115045.70484287625</v>
      </c>
      <c r="C15" s="123">
        <v>93070.987859076093</v>
      </c>
      <c r="D15" s="131">
        <v>0</v>
      </c>
      <c r="E15" s="123">
        <v>14219.804235856947</v>
      </c>
      <c r="F15" s="123">
        <v>7342.484088500365</v>
      </c>
      <c r="G15" s="123">
        <v>412.42865944283858</v>
      </c>
      <c r="H15" s="128"/>
      <c r="I15" s="128" t="s">
        <v>18</v>
      </c>
      <c r="J15" s="128" t="s">
        <v>20</v>
      </c>
      <c r="K15" s="128" t="s">
        <v>354</v>
      </c>
      <c r="L15" s="128" t="s">
        <v>354</v>
      </c>
      <c r="M15" s="128" t="s">
        <v>354</v>
      </c>
      <c r="N15" s="128" t="s">
        <v>354</v>
      </c>
    </row>
    <row r="16" spans="1:14" x14ac:dyDescent="0.2">
      <c r="A16" s="128" t="s">
        <v>33</v>
      </c>
      <c r="B16" s="123">
        <f t="shared" si="0"/>
        <v>-30911.981692080386</v>
      </c>
      <c r="C16" s="123">
        <v>27863.60217527414</v>
      </c>
      <c r="D16" s="131">
        <v>0</v>
      </c>
      <c r="E16" s="123">
        <v>-57399.374106466421</v>
      </c>
      <c r="F16" s="123">
        <v>-2796.0993439436143</v>
      </c>
      <c r="G16" s="123">
        <v>1419.8895830555093</v>
      </c>
      <c r="H16" s="128"/>
      <c r="I16" s="128" t="s">
        <v>18</v>
      </c>
      <c r="J16" s="128">
        <v>0</v>
      </c>
      <c r="K16" s="128" t="s">
        <v>354</v>
      </c>
      <c r="L16" s="128" t="s">
        <v>354</v>
      </c>
      <c r="M16" s="128" t="s">
        <v>354</v>
      </c>
      <c r="N16" s="128" t="s">
        <v>353</v>
      </c>
    </row>
    <row r="17" spans="1:14" x14ac:dyDescent="0.2">
      <c r="A17" s="128" t="s">
        <v>34</v>
      </c>
      <c r="B17" s="123">
        <f t="shared" si="0"/>
        <v>-127205.07491563872</v>
      </c>
      <c r="C17" s="123">
        <v>61.984683599594668</v>
      </c>
      <c r="D17" s="131">
        <v>0</v>
      </c>
      <c r="E17" s="123">
        <v>-126232.93846273908</v>
      </c>
      <c r="F17" s="123">
        <v>-1423.7690435640311</v>
      </c>
      <c r="G17" s="123">
        <v>389.64790706479823</v>
      </c>
      <c r="H17" s="128"/>
      <c r="I17" s="128" t="s">
        <v>18</v>
      </c>
      <c r="J17" s="128">
        <v>0</v>
      </c>
      <c r="K17" s="128" t="s">
        <v>354</v>
      </c>
      <c r="L17" s="128" t="s">
        <v>354</v>
      </c>
      <c r="M17" s="128" t="s">
        <v>354</v>
      </c>
      <c r="N17" s="128" t="s">
        <v>353</v>
      </c>
    </row>
    <row r="18" spans="1:14" x14ac:dyDescent="0.2">
      <c r="A18" s="128" t="s">
        <v>35</v>
      </c>
      <c r="B18" s="123">
        <f t="shared" si="0"/>
        <v>3774.4216437826717</v>
      </c>
      <c r="C18" s="123">
        <v>36034.996240321911</v>
      </c>
      <c r="D18" s="131">
        <v>0</v>
      </c>
      <c r="E18" s="123">
        <v>-34608.01779721264</v>
      </c>
      <c r="F18" s="123">
        <v>1001.8776485304952</v>
      </c>
      <c r="G18" s="123">
        <v>1345.565552142906</v>
      </c>
      <c r="H18" s="128"/>
      <c r="I18" s="128" t="s">
        <v>18</v>
      </c>
      <c r="J18" s="128" t="s">
        <v>20</v>
      </c>
      <c r="K18" s="128" t="s">
        <v>354</v>
      </c>
      <c r="L18" s="128" t="s">
        <v>354</v>
      </c>
      <c r="M18" s="128" t="s">
        <v>354</v>
      </c>
      <c r="N18" s="128" t="s">
        <v>353</v>
      </c>
    </row>
    <row r="19" spans="1:14" x14ac:dyDescent="0.2">
      <c r="A19" s="128" t="s">
        <v>36</v>
      </c>
      <c r="B19" s="123">
        <f t="shared" si="0"/>
        <v>-212034.73914018515</v>
      </c>
      <c r="C19" s="123">
        <v>33038.136037013624</v>
      </c>
      <c r="D19" s="131">
        <v>0</v>
      </c>
      <c r="E19" s="123">
        <v>-257339.46376599936</v>
      </c>
      <c r="F19" s="123">
        <v>12266.588588800598</v>
      </c>
      <c r="G19" s="123">
        <v>0</v>
      </c>
      <c r="H19" s="128"/>
      <c r="I19" s="128" t="s">
        <v>18</v>
      </c>
      <c r="J19" s="128" t="s">
        <v>20</v>
      </c>
      <c r="K19" s="128" t="s">
        <v>354</v>
      </c>
      <c r="L19" s="128" t="s">
        <v>354</v>
      </c>
      <c r="M19" s="128" t="s">
        <v>354</v>
      </c>
      <c r="N19" s="128" t="s">
        <v>353</v>
      </c>
    </row>
    <row r="20" spans="1:14" x14ac:dyDescent="0.2">
      <c r="A20" s="128" t="s">
        <v>37</v>
      </c>
      <c r="B20" s="123">
        <f t="shared" si="0"/>
        <v>-13368.181975249303</v>
      </c>
      <c r="C20" s="123">
        <v>21978.611328924842</v>
      </c>
      <c r="D20" s="131">
        <v>0</v>
      </c>
      <c r="E20" s="123">
        <v>-34557.290955635246</v>
      </c>
      <c r="F20" s="123">
        <v>-1281.7357799139909</v>
      </c>
      <c r="G20" s="123">
        <v>492.23343137509039</v>
      </c>
      <c r="H20" s="128"/>
      <c r="I20" s="128" t="s">
        <v>18</v>
      </c>
      <c r="J20" s="128" t="s">
        <v>20</v>
      </c>
      <c r="K20" s="128" t="s">
        <v>354</v>
      </c>
      <c r="L20" s="128" t="s">
        <v>354</v>
      </c>
      <c r="M20" s="128" t="s">
        <v>354</v>
      </c>
      <c r="N20" s="128" t="s">
        <v>354</v>
      </c>
    </row>
    <row r="21" spans="1:14" x14ac:dyDescent="0.2">
      <c r="A21" s="128" t="s">
        <v>38</v>
      </c>
      <c r="B21" s="123">
        <f t="shared" si="0"/>
        <v>104884.64756768377</v>
      </c>
      <c r="C21" s="123">
        <v>34891.015766401892</v>
      </c>
      <c r="D21" s="131">
        <v>0</v>
      </c>
      <c r="E21" s="123">
        <v>69586.3026741801</v>
      </c>
      <c r="F21" s="123">
        <v>-199.92657081735683</v>
      </c>
      <c r="G21" s="123">
        <v>607.25569791914677</v>
      </c>
      <c r="H21" s="128"/>
      <c r="I21" s="128" t="s">
        <v>18</v>
      </c>
      <c r="J21" s="128">
        <v>0</v>
      </c>
      <c r="K21" s="128" t="s">
        <v>354</v>
      </c>
      <c r="L21" s="128" t="s">
        <v>354</v>
      </c>
      <c r="M21" s="128" t="s">
        <v>354</v>
      </c>
      <c r="N21" s="128" t="s">
        <v>353</v>
      </c>
    </row>
    <row r="22" spans="1:14" x14ac:dyDescent="0.2">
      <c r="A22" s="128" t="s">
        <v>39</v>
      </c>
      <c r="B22" s="123">
        <f t="shared" si="0"/>
        <v>56716.031669135897</v>
      </c>
      <c r="C22" s="123">
        <v>22609.827602677346</v>
      </c>
      <c r="D22" s="131">
        <v>0</v>
      </c>
      <c r="E22" s="123">
        <v>37501.655225266986</v>
      </c>
      <c r="F22" s="123">
        <v>-3485.0749007053264</v>
      </c>
      <c r="G22" s="123">
        <v>89.623741896887083</v>
      </c>
      <c r="H22" s="128"/>
      <c r="I22" s="128" t="s">
        <v>18</v>
      </c>
      <c r="J22" s="128" t="s">
        <v>20</v>
      </c>
      <c r="K22" s="128" t="s">
        <v>354</v>
      </c>
      <c r="L22" s="128" t="s">
        <v>354</v>
      </c>
      <c r="M22" s="128" t="s">
        <v>354</v>
      </c>
      <c r="N22" s="128" t="s">
        <v>353</v>
      </c>
    </row>
    <row r="23" spans="1:14" x14ac:dyDescent="0.2">
      <c r="A23" s="128" t="s">
        <v>40</v>
      </c>
      <c r="B23" s="123">
        <f t="shared" si="0"/>
        <v>11277.19636555446</v>
      </c>
      <c r="C23" s="123">
        <v>1326.1662298802137</v>
      </c>
      <c r="D23" s="131">
        <v>0</v>
      </c>
      <c r="E23" s="123">
        <v>9938.2689600752874</v>
      </c>
      <c r="F23" s="123">
        <v>13.983114476703539</v>
      </c>
      <c r="G23" s="123">
        <v>-1.2219388777426028</v>
      </c>
      <c r="H23" s="128"/>
      <c r="I23" s="128" t="s">
        <v>18</v>
      </c>
      <c r="J23" s="128">
        <v>0</v>
      </c>
      <c r="K23" s="128" t="s">
        <v>354</v>
      </c>
      <c r="L23" s="128" t="s">
        <v>354</v>
      </c>
      <c r="M23" s="128" t="s">
        <v>354</v>
      </c>
      <c r="N23" s="128" t="s">
        <v>354</v>
      </c>
    </row>
    <row r="24" spans="1:14" x14ac:dyDescent="0.2">
      <c r="A24" s="128" t="s">
        <v>41</v>
      </c>
      <c r="B24" s="123">
        <f t="shared" si="0"/>
        <v>63345.451891162724</v>
      </c>
      <c r="C24" s="123">
        <v>26146.895072696989</v>
      </c>
      <c r="D24" s="131">
        <v>0</v>
      </c>
      <c r="E24" s="123">
        <v>37254.130531791539</v>
      </c>
      <c r="F24" s="123">
        <v>-55.573713325809877</v>
      </c>
      <c r="G24" s="123">
        <v>0</v>
      </c>
      <c r="H24" s="128"/>
      <c r="I24" s="128" t="s">
        <v>18</v>
      </c>
      <c r="J24" s="128" t="s">
        <v>20</v>
      </c>
      <c r="K24" s="128" t="s">
        <v>354</v>
      </c>
      <c r="L24" s="128" t="s">
        <v>354</v>
      </c>
      <c r="M24" s="128" t="s">
        <v>354</v>
      </c>
      <c r="N24" s="128" t="s">
        <v>354</v>
      </c>
    </row>
    <row r="25" spans="1:14" x14ac:dyDescent="0.2">
      <c r="A25" s="128" t="s">
        <v>42</v>
      </c>
      <c r="B25" s="123">
        <f t="shared" si="0"/>
        <v>1212.0297008570944</v>
      </c>
      <c r="C25" s="123">
        <v>3006.9832488338743</v>
      </c>
      <c r="D25" s="131">
        <v>0</v>
      </c>
      <c r="E25" s="123">
        <v>-2636.3458653402572</v>
      </c>
      <c r="F25" s="123">
        <v>786.86076183509851</v>
      </c>
      <c r="G25" s="123">
        <v>54.531555528378945</v>
      </c>
      <c r="H25" s="128"/>
      <c r="I25" s="128" t="s">
        <v>18</v>
      </c>
      <c r="J25" s="128">
        <v>0</v>
      </c>
      <c r="K25" s="128" t="s">
        <v>354</v>
      </c>
      <c r="L25" s="128" t="s">
        <v>354</v>
      </c>
      <c r="M25" s="128" t="s">
        <v>354</v>
      </c>
      <c r="N25" s="128" t="s">
        <v>354</v>
      </c>
    </row>
    <row r="26" spans="1:14" x14ac:dyDescent="0.2">
      <c r="A26" s="128" t="s">
        <v>43</v>
      </c>
      <c r="B26" s="123">
        <f t="shared" si="0"/>
        <v>10866.7538442727</v>
      </c>
      <c r="C26" s="123">
        <v>7211.1932067990056</v>
      </c>
      <c r="D26" s="131">
        <v>0</v>
      </c>
      <c r="E26" s="123">
        <v>5972.8087160456153</v>
      </c>
      <c r="F26" s="123">
        <v>-2317.2480785719217</v>
      </c>
      <c r="G26" s="123">
        <v>0</v>
      </c>
      <c r="H26" s="128"/>
      <c r="I26" s="128" t="s">
        <v>18</v>
      </c>
      <c r="J26" s="128">
        <v>0</v>
      </c>
      <c r="K26" s="128" t="s">
        <v>354</v>
      </c>
      <c r="L26" s="128" t="s">
        <v>354</v>
      </c>
      <c r="M26" s="128" t="s">
        <v>354</v>
      </c>
      <c r="N26" s="128" t="s">
        <v>354</v>
      </c>
    </row>
    <row r="27" spans="1:14" x14ac:dyDescent="0.2">
      <c r="A27" s="128" t="s">
        <v>44</v>
      </c>
      <c r="B27" s="123">
        <f t="shared" si="0"/>
        <v>21069.545111946434</v>
      </c>
      <c r="C27" s="123">
        <v>843.96185286082016</v>
      </c>
      <c r="D27" s="131">
        <v>0</v>
      </c>
      <c r="E27" s="123">
        <v>20539.018871650289</v>
      </c>
      <c r="F27" s="123">
        <v>-313.57472962239945</v>
      </c>
      <c r="G27" s="123">
        <v>0.13911705772707361</v>
      </c>
      <c r="H27" s="128"/>
      <c r="I27" s="128" t="s">
        <v>18</v>
      </c>
      <c r="J27" s="128" t="s">
        <v>20</v>
      </c>
      <c r="K27" s="128" t="s">
        <v>354</v>
      </c>
      <c r="L27" s="128" t="s">
        <v>354</v>
      </c>
      <c r="M27" s="128" t="s">
        <v>354</v>
      </c>
      <c r="N27" s="128" t="s">
        <v>354</v>
      </c>
    </row>
    <row r="28" spans="1:14" x14ac:dyDescent="0.2">
      <c r="A28" s="128" t="s">
        <v>45</v>
      </c>
      <c r="B28" s="123">
        <f t="shared" si="0"/>
        <v>-960.42019567154568</v>
      </c>
      <c r="C28" s="123">
        <v>638.69690061277799</v>
      </c>
      <c r="D28" s="131">
        <v>0</v>
      </c>
      <c r="E28" s="123">
        <v>-1933.4385205920887</v>
      </c>
      <c r="F28" s="123">
        <v>334.32142430776491</v>
      </c>
      <c r="G28" s="123">
        <v>0</v>
      </c>
      <c r="H28" s="128"/>
      <c r="I28" s="128" t="s">
        <v>18</v>
      </c>
      <c r="J28" s="128" t="s">
        <v>20</v>
      </c>
      <c r="K28" s="128" t="s">
        <v>354</v>
      </c>
      <c r="L28" s="128" t="s">
        <v>354</v>
      </c>
      <c r="M28" s="128" t="s">
        <v>354</v>
      </c>
      <c r="N28" s="128" t="s">
        <v>354</v>
      </c>
    </row>
    <row r="29" spans="1:14" x14ac:dyDescent="0.2">
      <c r="A29" s="128" t="s">
        <v>46</v>
      </c>
      <c r="B29" s="123">
        <f t="shared" si="0"/>
        <v>17760.400140378675</v>
      </c>
      <c r="C29" s="123">
        <v>9730.5580772919529</v>
      </c>
      <c r="D29" s="131">
        <v>0</v>
      </c>
      <c r="E29" s="123">
        <v>5430.2027530366713</v>
      </c>
      <c r="F29" s="123">
        <v>2595.2812665702641</v>
      </c>
      <c r="G29" s="123">
        <v>4.3580434797835297</v>
      </c>
      <c r="H29" s="128"/>
      <c r="I29" s="128" t="s">
        <v>18</v>
      </c>
      <c r="J29" s="128" t="s">
        <v>20</v>
      </c>
      <c r="K29" s="128" t="s">
        <v>354</v>
      </c>
      <c r="L29" s="128" t="s">
        <v>354</v>
      </c>
      <c r="M29" s="128" t="s">
        <v>354</v>
      </c>
      <c r="N29" s="128" t="s">
        <v>354</v>
      </c>
    </row>
    <row r="30" spans="1:14" x14ac:dyDescent="0.2">
      <c r="A30" s="128" t="s">
        <v>47</v>
      </c>
      <c r="B30" s="123">
        <f t="shared" si="0"/>
        <v>-9212.9923128436221</v>
      </c>
      <c r="C30" s="123">
        <v>4585.3968553289051</v>
      </c>
      <c r="D30" s="131">
        <v>0</v>
      </c>
      <c r="E30" s="123">
        <v>-12428.686652654442</v>
      </c>
      <c r="F30" s="123">
        <v>-1369.7025155180854</v>
      </c>
      <c r="G30" s="123">
        <v>0</v>
      </c>
      <c r="H30" s="128"/>
      <c r="I30" s="128" t="s">
        <v>18</v>
      </c>
      <c r="J30" s="128">
        <v>0</v>
      </c>
      <c r="K30" s="128" t="s">
        <v>354</v>
      </c>
      <c r="L30" s="128" t="s">
        <v>354</v>
      </c>
      <c r="M30" s="128" t="s">
        <v>354</v>
      </c>
      <c r="N30" s="128" t="s">
        <v>353</v>
      </c>
    </row>
    <row r="31" spans="1:14" x14ac:dyDescent="0.2">
      <c r="A31" s="128" t="s">
        <v>49</v>
      </c>
      <c r="B31" s="123">
        <f t="shared" si="0"/>
        <v>1783.3161619858943</v>
      </c>
      <c r="C31" s="123">
        <v>1573.8032591156634</v>
      </c>
      <c r="D31" s="131">
        <v>0</v>
      </c>
      <c r="E31" s="123">
        <v>-253.37123742929791</v>
      </c>
      <c r="F31" s="123">
        <v>462.88414029952878</v>
      </c>
      <c r="G31" s="123">
        <v>0</v>
      </c>
      <c r="H31" s="128"/>
      <c r="I31" s="128" t="s">
        <v>18</v>
      </c>
      <c r="J31" s="128">
        <v>0</v>
      </c>
      <c r="K31" s="128" t="s">
        <v>354</v>
      </c>
      <c r="L31" s="128" t="s">
        <v>354</v>
      </c>
      <c r="M31" s="128" t="s">
        <v>354</v>
      </c>
      <c r="N31" s="128" t="s">
        <v>354</v>
      </c>
    </row>
    <row r="32" spans="1:14" x14ac:dyDescent="0.2">
      <c r="A32" s="128" t="s">
        <v>50</v>
      </c>
      <c r="B32" s="123">
        <f t="shared" si="0"/>
        <v>4906.6615646054788</v>
      </c>
      <c r="C32" s="123">
        <v>3022.218168139013</v>
      </c>
      <c r="D32" s="131">
        <v>0</v>
      </c>
      <c r="E32" s="123">
        <v>189.2727479441871</v>
      </c>
      <c r="F32" s="123">
        <v>1695.1706485222792</v>
      </c>
      <c r="G32" s="123">
        <v>0</v>
      </c>
      <c r="H32" s="128"/>
      <c r="I32" s="128" t="s">
        <v>18</v>
      </c>
      <c r="J32" s="128" t="s">
        <v>20</v>
      </c>
      <c r="K32" s="128" t="s">
        <v>354</v>
      </c>
      <c r="L32" s="128" t="s">
        <v>354</v>
      </c>
      <c r="M32" s="128" t="s">
        <v>354</v>
      </c>
      <c r="N32" s="128" t="s">
        <v>354</v>
      </c>
    </row>
    <row r="33" spans="1:14" x14ac:dyDescent="0.2">
      <c r="A33" s="128" t="s">
        <v>51</v>
      </c>
      <c r="B33" s="123">
        <f t="shared" si="0"/>
        <v>-366.92809272177874</v>
      </c>
      <c r="C33" s="123">
        <v>352.22741252445223</v>
      </c>
      <c r="D33" s="131">
        <v>0</v>
      </c>
      <c r="E33" s="123">
        <v>-1067.4522543434664</v>
      </c>
      <c r="F33" s="123">
        <v>348.29674909723542</v>
      </c>
      <c r="G33" s="123">
        <v>0</v>
      </c>
      <c r="H33" s="128"/>
      <c r="I33" s="128" t="s">
        <v>18</v>
      </c>
      <c r="J33" s="128" t="s">
        <v>20</v>
      </c>
      <c r="K33" s="128" t="s">
        <v>354</v>
      </c>
      <c r="L33" s="128" t="s">
        <v>354</v>
      </c>
      <c r="M33" s="128" t="s">
        <v>354</v>
      </c>
      <c r="N33" s="128" t="s">
        <v>354</v>
      </c>
    </row>
    <row r="34" spans="1:14" x14ac:dyDescent="0.2">
      <c r="A34" s="128" t="s">
        <v>52</v>
      </c>
      <c r="B34" s="123">
        <f t="shared" si="0"/>
        <v>4513.5756417907614</v>
      </c>
      <c r="C34" s="123">
        <v>7544.9350848749546</v>
      </c>
      <c r="D34" s="131">
        <v>2745.6101326862599</v>
      </c>
      <c r="E34" s="123">
        <v>-7011.4272948055323</v>
      </c>
      <c r="F34" s="123">
        <v>1234.4577190350781</v>
      </c>
      <c r="G34" s="123">
        <v>0</v>
      </c>
      <c r="H34" s="128"/>
      <c r="I34" s="128" t="s">
        <v>18</v>
      </c>
      <c r="J34" s="128">
        <v>0</v>
      </c>
      <c r="K34" s="128" t="s">
        <v>354</v>
      </c>
      <c r="L34" s="128" t="s">
        <v>354</v>
      </c>
      <c r="M34" s="128" t="s">
        <v>354</v>
      </c>
      <c r="N34" s="128" t="s">
        <v>354</v>
      </c>
    </row>
    <row r="35" spans="1:14" x14ac:dyDescent="0.2">
      <c r="A35" s="128" t="s">
        <v>53</v>
      </c>
      <c r="B35" s="123">
        <f t="shared" si="0"/>
        <v>6888.0702114277674</v>
      </c>
      <c r="C35" s="123">
        <v>13472.78591778169</v>
      </c>
      <c r="D35" s="131">
        <v>0</v>
      </c>
      <c r="E35" s="123">
        <v>-12996.965340055114</v>
      </c>
      <c r="F35" s="123">
        <v>6412.2496337011917</v>
      </c>
      <c r="G35" s="123">
        <v>0</v>
      </c>
      <c r="H35" s="128"/>
      <c r="I35" s="128" t="s">
        <v>18</v>
      </c>
      <c r="J35" s="128">
        <v>0</v>
      </c>
      <c r="K35" s="128" t="s">
        <v>354</v>
      </c>
      <c r="L35" s="128" t="s">
        <v>354</v>
      </c>
      <c r="M35" s="128" t="s">
        <v>354</v>
      </c>
      <c r="N35" s="128" t="s">
        <v>354</v>
      </c>
    </row>
    <row r="36" spans="1:14" x14ac:dyDescent="0.2">
      <c r="A36" s="128" t="s">
        <v>54</v>
      </c>
      <c r="B36" s="123">
        <f t="shared" si="0"/>
        <v>0</v>
      </c>
      <c r="C36" s="123">
        <v>0</v>
      </c>
      <c r="D36" s="123">
        <v>0</v>
      </c>
      <c r="E36" s="123">
        <v>0</v>
      </c>
      <c r="F36" s="123">
        <v>0</v>
      </c>
      <c r="G36" s="123">
        <v>0</v>
      </c>
      <c r="H36" s="128"/>
      <c r="I36" s="128" t="s">
        <v>56</v>
      </c>
      <c r="J36" s="128">
        <v>0</v>
      </c>
      <c r="K36" s="128" t="s">
        <v>354</v>
      </c>
      <c r="L36" s="128" t="s">
        <v>354</v>
      </c>
      <c r="M36" s="128" t="s">
        <v>354</v>
      </c>
      <c r="N36" s="128" t="s">
        <v>354</v>
      </c>
    </row>
    <row r="37" spans="1:14" x14ac:dyDescent="0.2">
      <c r="A37" s="128" t="s">
        <v>57</v>
      </c>
      <c r="B37" s="123">
        <f t="shared" si="0"/>
        <v>0</v>
      </c>
      <c r="C37" s="123">
        <v>0</v>
      </c>
      <c r="D37" s="123">
        <v>0</v>
      </c>
      <c r="E37" s="123">
        <v>0</v>
      </c>
      <c r="F37" s="123">
        <v>0</v>
      </c>
      <c r="G37" s="123">
        <v>0</v>
      </c>
      <c r="H37" s="128"/>
      <c r="I37" s="128" t="s">
        <v>56</v>
      </c>
      <c r="J37" s="128">
        <v>0</v>
      </c>
      <c r="K37" s="128" t="s">
        <v>354</v>
      </c>
      <c r="L37" s="128" t="s">
        <v>12</v>
      </c>
      <c r="M37" s="128" t="s">
        <v>354</v>
      </c>
      <c r="N37" s="128" t="s">
        <v>354</v>
      </c>
    </row>
    <row r="38" spans="1:14" x14ac:dyDescent="0.2">
      <c r="A38" s="128" t="s">
        <v>59</v>
      </c>
      <c r="B38" s="123">
        <f t="shared" si="0"/>
        <v>0</v>
      </c>
      <c r="C38" s="123">
        <v>0</v>
      </c>
      <c r="D38" s="123">
        <v>0</v>
      </c>
      <c r="E38" s="123">
        <v>0</v>
      </c>
      <c r="F38" s="123">
        <v>0</v>
      </c>
      <c r="G38" s="123">
        <v>0</v>
      </c>
      <c r="H38" s="128"/>
      <c r="I38" s="128" t="s">
        <v>56</v>
      </c>
      <c r="J38" s="128">
        <v>0</v>
      </c>
      <c r="K38" s="128" t="s">
        <v>354</v>
      </c>
      <c r="L38" s="128" t="s">
        <v>12</v>
      </c>
      <c r="M38" s="128" t="s">
        <v>354</v>
      </c>
      <c r="N38" s="128" t="s">
        <v>354</v>
      </c>
    </row>
    <row r="39" spans="1:14" x14ac:dyDescent="0.2">
      <c r="A39" s="128" t="s">
        <v>61</v>
      </c>
      <c r="B39" s="123">
        <f t="shared" si="0"/>
        <v>0</v>
      </c>
      <c r="C39" s="123">
        <v>0</v>
      </c>
      <c r="D39" s="123">
        <v>0</v>
      </c>
      <c r="E39" s="123">
        <v>0</v>
      </c>
      <c r="F39" s="123">
        <v>0</v>
      </c>
      <c r="G39" s="123">
        <v>0</v>
      </c>
      <c r="H39" s="128"/>
      <c r="I39" s="128" t="s">
        <v>56</v>
      </c>
      <c r="J39" s="128">
        <v>0</v>
      </c>
      <c r="K39" s="128" t="s">
        <v>354</v>
      </c>
      <c r="L39" s="128" t="s">
        <v>12</v>
      </c>
      <c r="M39" s="128" t="s">
        <v>354</v>
      </c>
      <c r="N39" s="128" t="s">
        <v>354</v>
      </c>
    </row>
    <row r="40" spans="1:14" x14ac:dyDescent="0.2">
      <c r="A40" s="128" t="s">
        <v>62</v>
      </c>
      <c r="B40" s="123">
        <f t="shared" si="0"/>
        <v>0</v>
      </c>
      <c r="C40" s="123">
        <v>0</v>
      </c>
      <c r="D40" s="123">
        <v>0</v>
      </c>
      <c r="E40" s="123">
        <v>0</v>
      </c>
      <c r="F40" s="123">
        <v>0</v>
      </c>
      <c r="G40" s="123">
        <v>0</v>
      </c>
      <c r="H40" s="128"/>
      <c r="I40" s="128" t="s">
        <v>56</v>
      </c>
      <c r="J40" s="128">
        <v>0</v>
      </c>
      <c r="K40" s="128" t="s">
        <v>354</v>
      </c>
      <c r="L40" s="128" t="s">
        <v>12</v>
      </c>
      <c r="M40" s="128" t="s">
        <v>354</v>
      </c>
      <c r="N40" s="128" t="s">
        <v>354</v>
      </c>
    </row>
    <row r="41" spans="1:14" x14ac:dyDescent="0.2">
      <c r="A41" s="128" t="s">
        <v>63</v>
      </c>
      <c r="B41" s="123">
        <f t="shared" si="0"/>
        <v>0</v>
      </c>
      <c r="C41" s="123">
        <v>0</v>
      </c>
      <c r="D41" s="123">
        <v>0</v>
      </c>
      <c r="E41" s="123">
        <v>0</v>
      </c>
      <c r="F41" s="123">
        <v>0</v>
      </c>
      <c r="G41" s="123">
        <v>0</v>
      </c>
      <c r="H41" s="128"/>
      <c r="I41" s="128" t="s">
        <v>56</v>
      </c>
      <c r="J41" s="128">
        <v>0</v>
      </c>
      <c r="K41" s="128" t="s">
        <v>354</v>
      </c>
      <c r="L41" s="128" t="s">
        <v>354</v>
      </c>
      <c r="M41" s="128" t="s">
        <v>354</v>
      </c>
      <c r="N41" s="128" t="s">
        <v>354</v>
      </c>
    </row>
    <row r="42" spans="1:14" x14ac:dyDescent="0.2">
      <c r="A42" s="128" t="s">
        <v>64</v>
      </c>
      <c r="B42" s="123">
        <f t="shared" si="0"/>
        <v>0</v>
      </c>
      <c r="C42" s="123">
        <v>0</v>
      </c>
      <c r="D42" s="123">
        <v>0</v>
      </c>
      <c r="E42" s="123">
        <v>0</v>
      </c>
      <c r="F42" s="123">
        <v>0</v>
      </c>
      <c r="G42" s="123">
        <v>0</v>
      </c>
      <c r="H42" s="128"/>
      <c r="I42" s="128" t="s">
        <v>56</v>
      </c>
      <c r="J42" s="128">
        <v>0</v>
      </c>
      <c r="K42" s="128" t="s">
        <v>354</v>
      </c>
      <c r="L42" s="128" t="s">
        <v>354</v>
      </c>
      <c r="M42" s="128" t="s">
        <v>354</v>
      </c>
      <c r="N42" s="128" t="s">
        <v>354</v>
      </c>
    </row>
    <row r="43" spans="1:14" x14ac:dyDescent="0.2">
      <c r="A43" s="128" t="s">
        <v>65</v>
      </c>
      <c r="B43" s="123">
        <f t="shared" si="0"/>
        <v>0</v>
      </c>
      <c r="C43" s="123">
        <v>0</v>
      </c>
      <c r="D43" s="123">
        <v>0</v>
      </c>
      <c r="E43" s="123">
        <v>0</v>
      </c>
      <c r="F43" s="123">
        <v>0</v>
      </c>
      <c r="G43" s="123">
        <v>0</v>
      </c>
      <c r="H43" s="128"/>
      <c r="I43" s="128" t="s">
        <v>56</v>
      </c>
      <c r="J43" s="128">
        <v>0</v>
      </c>
      <c r="K43" s="128" t="s">
        <v>354</v>
      </c>
      <c r="L43" s="128" t="s">
        <v>354</v>
      </c>
      <c r="M43" s="128" t="s">
        <v>354</v>
      </c>
      <c r="N43" s="128" t="s">
        <v>354</v>
      </c>
    </row>
    <row r="44" spans="1:14" x14ac:dyDescent="0.2">
      <c r="A44" s="128" t="s">
        <v>66</v>
      </c>
      <c r="B44" s="123">
        <f t="shared" si="0"/>
        <v>0</v>
      </c>
      <c r="C44" s="123">
        <v>0</v>
      </c>
      <c r="D44" s="123">
        <v>0</v>
      </c>
      <c r="E44" s="123">
        <v>0</v>
      </c>
      <c r="F44" s="123">
        <v>0</v>
      </c>
      <c r="G44" s="123">
        <v>0</v>
      </c>
      <c r="H44" s="128"/>
      <c r="I44" s="128" t="s">
        <v>56</v>
      </c>
      <c r="J44" s="128">
        <v>0</v>
      </c>
      <c r="K44" s="128" t="s">
        <v>354</v>
      </c>
      <c r="L44" s="128" t="s">
        <v>12</v>
      </c>
      <c r="M44" s="128" t="s">
        <v>354</v>
      </c>
      <c r="N44" s="128" t="s">
        <v>354</v>
      </c>
    </row>
    <row r="45" spans="1:14" x14ac:dyDescent="0.2">
      <c r="A45" s="128" t="s">
        <v>67</v>
      </c>
      <c r="B45" s="123">
        <f t="shared" si="0"/>
        <v>0</v>
      </c>
      <c r="C45" s="123">
        <v>0</v>
      </c>
      <c r="D45" s="123">
        <v>0</v>
      </c>
      <c r="E45" s="123">
        <v>0</v>
      </c>
      <c r="F45" s="123">
        <v>0</v>
      </c>
      <c r="G45" s="123">
        <v>0</v>
      </c>
      <c r="H45" s="128"/>
      <c r="I45" s="128" t="s">
        <v>56</v>
      </c>
      <c r="J45" s="128">
        <v>0</v>
      </c>
      <c r="K45" s="128" t="s">
        <v>354</v>
      </c>
      <c r="L45" s="128" t="s">
        <v>354</v>
      </c>
      <c r="M45" s="128" t="s">
        <v>354</v>
      </c>
      <c r="N45" s="128" t="s">
        <v>354</v>
      </c>
    </row>
    <row r="46" spans="1:14" x14ac:dyDescent="0.2">
      <c r="A46" s="128" t="s">
        <v>69</v>
      </c>
      <c r="B46" s="123">
        <f t="shared" si="0"/>
        <v>5.3334520784908701</v>
      </c>
      <c r="C46" s="123">
        <v>0</v>
      </c>
      <c r="D46" s="123">
        <v>0</v>
      </c>
      <c r="E46" s="123">
        <v>0</v>
      </c>
      <c r="F46" s="123">
        <v>5.3334520784908701</v>
      </c>
      <c r="G46" s="123">
        <v>0</v>
      </c>
      <c r="H46" s="128"/>
      <c r="I46" s="128" t="s">
        <v>56</v>
      </c>
      <c r="J46" s="128">
        <v>0</v>
      </c>
      <c r="K46" s="128" t="s">
        <v>354</v>
      </c>
      <c r="L46" s="128" t="s">
        <v>12</v>
      </c>
      <c r="M46" s="128" t="s">
        <v>354</v>
      </c>
      <c r="N46" s="128" t="s">
        <v>354</v>
      </c>
    </row>
    <row r="47" spans="1:14" x14ac:dyDescent="0.2">
      <c r="A47" s="128" t="s">
        <v>298</v>
      </c>
      <c r="B47" s="123">
        <f t="shared" si="0"/>
        <v>0</v>
      </c>
      <c r="C47" s="123">
        <v>0</v>
      </c>
      <c r="D47" s="123">
        <v>0</v>
      </c>
      <c r="E47" s="123">
        <v>0</v>
      </c>
      <c r="F47" s="123">
        <v>0</v>
      </c>
      <c r="G47" s="123">
        <v>0</v>
      </c>
      <c r="H47" s="128"/>
      <c r="I47" s="128" t="s">
        <v>56</v>
      </c>
      <c r="J47" s="128">
        <v>0</v>
      </c>
      <c r="K47" s="128" t="s">
        <v>354</v>
      </c>
      <c r="L47" s="128" t="s">
        <v>354</v>
      </c>
      <c r="M47" s="128" t="s">
        <v>354</v>
      </c>
      <c r="N47" s="128" t="s">
        <v>354</v>
      </c>
    </row>
    <row r="48" spans="1:14" x14ac:dyDescent="0.2">
      <c r="A48" s="128" t="s">
        <v>72</v>
      </c>
      <c r="B48" s="123">
        <f t="shared" si="0"/>
        <v>3263.4361862453484</v>
      </c>
      <c r="C48" s="123">
        <v>96.301147422682291</v>
      </c>
      <c r="D48" s="123">
        <v>0</v>
      </c>
      <c r="E48" s="123">
        <v>2104.073707625425</v>
      </c>
      <c r="F48" s="123">
        <v>1063.0613311972411</v>
      </c>
      <c r="G48" s="123">
        <v>0</v>
      </c>
      <c r="H48" s="128"/>
      <c r="I48" s="128" t="s">
        <v>56</v>
      </c>
      <c r="J48" s="128">
        <v>0</v>
      </c>
      <c r="K48" s="128" t="s">
        <v>354</v>
      </c>
      <c r="L48" s="128" t="s">
        <v>354</v>
      </c>
      <c r="M48" s="128" t="s">
        <v>354</v>
      </c>
      <c r="N48" s="128" t="s">
        <v>354</v>
      </c>
    </row>
    <row r="49" spans="1:14" x14ac:dyDescent="0.2">
      <c r="A49" s="128" t="s">
        <v>73</v>
      </c>
      <c r="B49" s="123">
        <f t="shared" si="0"/>
        <v>0</v>
      </c>
      <c r="C49" s="123">
        <v>0</v>
      </c>
      <c r="D49" s="123">
        <v>0</v>
      </c>
      <c r="E49" s="123">
        <v>0</v>
      </c>
      <c r="F49" s="123">
        <v>0</v>
      </c>
      <c r="G49" s="123">
        <v>0</v>
      </c>
      <c r="H49" s="128"/>
      <c r="I49" s="128" t="s">
        <v>56</v>
      </c>
      <c r="J49" s="128">
        <v>0</v>
      </c>
      <c r="K49" s="128" t="s">
        <v>354</v>
      </c>
      <c r="L49" s="128" t="s">
        <v>354</v>
      </c>
      <c r="M49" s="128" t="s">
        <v>354</v>
      </c>
      <c r="N49" s="128" t="s">
        <v>354</v>
      </c>
    </row>
    <row r="50" spans="1:14" x14ac:dyDescent="0.2">
      <c r="A50" s="128" t="s">
        <v>74</v>
      </c>
      <c r="B50" s="123">
        <f t="shared" si="0"/>
        <v>0</v>
      </c>
      <c r="C50" s="123">
        <v>0</v>
      </c>
      <c r="D50" s="123">
        <v>0</v>
      </c>
      <c r="E50" s="123">
        <v>0</v>
      </c>
      <c r="F50" s="123">
        <v>0</v>
      </c>
      <c r="G50" s="123">
        <v>0</v>
      </c>
      <c r="H50" s="128"/>
      <c r="I50" s="128" t="s">
        <v>56</v>
      </c>
      <c r="J50" s="128">
        <v>0</v>
      </c>
      <c r="K50" s="128" t="s">
        <v>354</v>
      </c>
      <c r="L50" s="128" t="s">
        <v>354</v>
      </c>
      <c r="M50" s="128" t="s">
        <v>354</v>
      </c>
      <c r="N50" s="128" t="s">
        <v>354</v>
      </c>
    </row>
    <row r="51" spans="1:14" x14ac:dyDescent="0.2">
      <c r="A51" s="128" t="s">
        <v>75</v>
      </c>
      <c r="B51" s="123">
        <f t="shared" si="0"/>
        <v>0</v>
      </c>
      <c r="C51" s="123">
        <v>0</v>
      </c>
      <c r="D51" s="123">
        <v>0</v>
      </c>
      <c r="E51" s="123">
        <v>0</v>
      </c>
      <c r="F51" s="123">
        <v>0</v>
      </c>
      <c r="G51" s="123">
        <v>0</v>
      </c>
      <c r="H51" s="128"/>
      <c r="I51" s="128" t="s">
        <v>56</v>
      </c>
      <c r="J51" s="128">
        <v>0</v>
      </c>
      <c r="K51" s="128" t="s">
        <v>354</v>
      </c>
      <c r="L51" s="128" t="s">
        <v>354</v>
      </c>
      <c r="M51" s="128" t="s">
        <v>354</v>
      </c>
      <c r="N51" s="128" t="s">
        <v>354</v>
      </c>
    </row>
    <row r="52" spans="1:14" x14ac:dyDescent="0.2">
      <c r="A52" s="128" t="s">
        <v>76</v>
      </c>
      <c r="B52" s="123">
        <f t="shared" si="0"/>
        <v>0</v>
      </c>
      <c r="C52" s="123">
        <v>0</v>
      </c>
      <c r="D52" s="123">
        <v>0</v>
      </c>
      <c r="E52" s="123">
        <v>0</v>
      </c>
      <c r="F52" s="123">
        <v>0</v>
      </c>
      <c r="G52" s="123">
        <v>0</v>
      </c>
      <c r="H52" s="128"/>
      <c r="I52" s="128" t="s">
        <v>56</v>
      </c>
      <c r="J52" s="128">
        <v>0</v>
      </c>
      <c r="K52" s="128" t="s">
        <v>354</v>
      </c>
      <c r="L52" s="128" t="s">
        <v>354</v>
      </c>
      <c r="M52" s="128" t="s">
        <v>354</v>
      </c>
      <c r="N52" s="128" t="s">
        <v>354</v>
      </c>
    </row>
    <row r="53" spans="1:14" x14ac:dyDescent="0.2">
      <c r="A53" s="128" t="s">
        <v>77</v>
      </c>
      <c r="B53" s="123">
        <f t="shared" si="0"/>
        <v>0</v>
      </c>
      <c r="C53" s="123">
        <v>0</v>
      </c>
      <c r="D53" s="123">
        <v>0</v>
      </c>
      <c r="E53" s="123">
        <v>0</v>
      </c>
      <c r="F53" s="123">
        <v>0</v>
      </c>
      <c r="G53" s="123">
        <v>0</v>
      </c>
      <c r="H53" s="128"/>
      <c r="I53" s="128" t="s">
        <v>56</v>
      </c>
      <c r="J53" s="128">
        <v>0</v>
      </c>
      <c r="K53" s="128" t="s">
        <v>354</v>
      </c>
      <c r="L53" s="128" t="s">
        <v>354</v>
      </c>
      <c r="M53" s="128" t="s">
        <v>354</v>
      </c>
      <c r="N53" s="128" t="s">
        <v>354</v>
      </c>
    </row>
    <row r="54" spans="1:14" x14ac:dyDescent="0.2">
      <c r="A54" s="128" t="s">
        <v>78</v>
      </c>
      <c r="B54" s="123">
        <f t="shared" si="0"/>
        <v>0</v>
      </c>
      <c r="C54" s="123">
        <v>0</v>
      </c>
      <c r="D54" s="123">
        <v>0</v>
      </c>
      <c r="E54" s="123">
        <v>0</v>
      </c>
      <c r="F54" s="123">
        <v>0</v>
      </c>
      <c r="G54" s="123">
        <v>0</v>
      </c>
      <c r="H54" s="128"/>
      <c r="I54" s="128" t="s">
        <v>56</v>
      </c>
      <c r="J54" s="128">
        <v>0</v>
      </c>
      <c r="K54" s="128" t="s">
        <v>354</v>
      </c>
      <c r="L54" s="128" t="s">
        <v>354</v>
      </c>
      <c r="M54" s="128" t="s">
        <v>354</v>
      </c>
      <c r="N54" s="128" t="s">
        <v>354</v>
      </c>
    </row>
    <row r="55" spans="1:14" x14ac:dyDescent="0.2">
      <c r="A55" s="128" t="s">
        <v>79</v>
      </c>
      <c r="B55" s="123">
        <f t="shared" si="0"/>
        <v>5696.1945329731825</v>
      </c>
      <c r="C55" s="123">
        <v>-52.973923782167972</v>
      </c>
      <c r="D55" s="123">
        <v>0</v>
      </c>
      <c r="E55" s="123">
        <v>11552.985242220529</v>
      </c>
      <c r="F55" s="123">
        <v>-5803.8167854651783</v>
      </c>
      <c r="G55" s="123">
        <v>0</v>
      </c>
      <c r="H55" s="128"/>
      <c r="I55" s="128" t="s">
        <v>56</v>
      </c>
      <c r="J55" s="128">
        <v>0</v>
      </c>
      <c r="K55" s="128" t="s">
        <v>354</v>
      </c>
      <c r="L55" s="128" t="s">
        <v>354</v>
      </c>
      <c r="M55" s="128" t="s">
        <v>354</v>
      </c>
      <c r="N55" s="128" t="s">
        <v>354</v>
      </c>
    </row>
    <row r="56" spans="1:14" x14ac:dyDescent="0.2">
      <c r="A56" s="128" t="s">
        <v>81</v>
      </c>
      <c r="B56" s="123">
        <f t="shared" si="0"/>
        <v>-2893.0388051607506</v>
      </c>
      <c r="C56" s="123">
        <v>487.02312067722562</v>
      </c>
      <c r="D56" s="123">
        <v>0</v>
      </c>
      <c r="E56" s="123">
        <v>4261.388139670602</v>
      </c>
      <c r="F56" s="123">
        <v>-7641.4500655085785</v>
      </c>
      <c r="G56" s="123">
        <v>0</v>
      </c>
      <c r="H56" s="128"/>
      <c r="I56" s="128" t="s">
        <v>56</v>
      </c>
      <c r="J56" s="128">
        <v>0</v>
      </c>
      <c r="K56" s="128" t="s">
        <v>354</v>
      </c>
      <c r="L56" s="128" t="s">
        <v>354</v>
      </c>
      <c r="M56" s="128" t="s">
        <v>354</v>
      </c>
      <c r="N56" s="128" t="s">
        <v>354</v>
      </c>
    </row>
    <row r="57" spans="1:14" x14ac:dyDescent="0.2">
      <c r="A57" s="128" t="s">
        <v>82</v>
      </c>
      <c r="B57" s="123">
        <f t="shared" si="0"/>
        <v>2216.7531909868471</v>
      </c>
      <c r="C57" s="123">
        <v>1335.8134585759881</v>
      </c>
      <c r="D57" s="123">
        <v>0</v>
      </c>
      <c r="E57" s="123">
        <v>1286.8716643919013</v>
      </c>
      <c r="F57" s="123">
        <v>-405.93193198104251</v>
      </c>
      <c r="G57" s="123">
        <v>0</v>
      </c>
      <c r="H57" s="128"/>
      <c r="I57" s="128" t="s">
        <v>56</v>
      </c>
      <c r="J57" s="128">
        <v>0</v>
      </c>
      <c r="K57" s="128" t="s">
        <v>354</v>
      </c>
      <c r="L57" s="128" t="s">
        <v>354</v>
      </c>
      <c r="M57" s="128" t="s">
        <v>354</v>
      </c>
      <c r="N57" s="128" t="s">
        <v>354</v>
      </c>
    </row>
    <row r="58" spans="1:14" x14ac:dyDescent="0.2">
      <c r="A58" s="128" t="s">
        <v>83</v>
      </c>
      <c r="B58" s="123">
        <f t="shared" si="0"/>
        <v>49975.54665300058</v>
      </c>
      <c r="C58" s="123">
        <v>40673.557336009435</v>
      </c>
      <c r="D58" s="123">
        <v>0</v>
      </c>
      <c r="E58" s="123">
        <v>9301.9893169911466</v>
      </c>
      <c r="F58" s="123">
        <v>0</v>
      </c>
      <c r="G58" s="123">
        <v>0</v>
      </c>
      <c r="H58" s="128"/>
      <c r="I58" s="128" t="s">
        <v>56</v>
      </c>
      <c r="J58" s="128">
        <v>0</v>
      </c>
      <c r="K58" s="128" t="s">
        <v>354</v>
      </c>
      <c r="L58" s="128" t="s">
        <v>12</v>
      </c>
      <c r="M58" s="128" t="s">
        <v>354</v>
      </c>
      <c r="N58" s="128" t="s">
        <v>354</v>
      </c>
    </row>
    <row r="59" spans="1:14" x14ac:dyDescent="0.2">
      <c r="A59" s="128" t="s">
        <v>84</v>
      </c>
      <c r="B59" s="123">
        <f t="shared" si="0"/>
        <v>4678.3992669752579</v>
      </c>
      <c r="C59" s="123">
        <v>4678.405359442193</v>
      </c>
      <c r="D59" s="123">
        <v>0</v>
      </c>
      <c r="E59" s="123">
        <v>0</v>
      </c>
      <c r="F59" s="123">
        <v>0</v>
      </c>
      <c r="G59" s="123">
        <v>-6.0924669350725267E-3</v>
      </c>
      <c r="H59" s="128"/>
      <c r="I59" s="128" t="s">
        <v>56</v>
      </c>
      <c r="J59" s="128">
        <v>0</v>
      </c>
      <c r="K59" s="128" t="s">
        <v>354</v>
      </c>
      <c r="L59" s="128" t="s">
        <v>354</v>
      </c>
      <c r="M59" s="128" t="s">
        <v>354</v>
      </c>
      <c r="N59" s="128" t="s">
        <v>354</v>
      </c>
    </row>
    <row r="60" spans="1:14" x14ac:dyDescent="0.2">
      <c r="A60" s="128" t="s">
        <v>85</v>
      </c>
      <c r="B60" s="123">
        <f t="shared" si="0"/>
        <v>90332.330897482723</v>
      </c>
      <c r="C60" s="123">
        <v>89202.246235898318</v>
      </c>
      <c r="D60" s="123">
        <v>0</v>
      </c>
      <c r="E60" s="123">
        <v>1292.8142289048521</v>
      </c>
      <c r="F60" s="123">
        <v>-162.72956732045043</v>
      </c>
      <c r="G60" s="123">
        <v>0</v>
      </c>
      <c r="H60" s="128"/>
      <c r="I60" s="128" t="s">
        <v>56</v>
      </c>
      <c r="J60" s="128">
        <v>0</v>
      </c>
      <c r="K60" s="128" t="s">
        <v>354</v>
      </c>
      <c r="L60" s="128" t="s">
        <v>354</v>
      </c>
      <c r="M60" s="128" t="s">
        <v>354</v>
      </c>
      <c r="N60" s="128" t="s">
        <v>354</v>
      </c>
    </row>
    <row r="61" spans="1:14" x14ac:dyDescent="0.2">
      <c r="A61" s="128" t="s">
        <v>86</v>
      </c>
      <c r="B61" s="123">
        <f t="shared" si="0"/>
        <v>743.5430785118167</v>
      </c>
      <c r="C61" s="123">
        <v>743.5430785118167</v>
      </c>
      <c r="D61" s="123">
        <v>0</v>
      </c>
      <c r="E61" s="123">
        <v>0</v>
      </c>
      <c r="F61" s="123">
        <v>0</v>
      </c>
      <c r="G61" s="123">
        <v>0</v>
      </c>
      <c r="H61" s="128"/>
      <c r="I61" s="128" t="s">
        <v>56</v>
      </c>
      <c r="J61" s="128">
        <v>0</v>
      </c>
      <c r="K61" s="128" t="s">
        <v>354</v>
      </c>
      <c r="L61" s="128" t="s">
        <v>354</v>
      </c>
      <c r="M61" s="128" t="s">
        <v>354</v>
      </c>
      <c r="N61" s="128" t="s">
        <v>354</v>
      </c>
    </row>
    <row r="62" spans="1:14" x14ac:dyDescent="0.2">
      <c r="A62" s="128" t="s">
        <v>87</v>
      </c>
      <c r="B62" s="123">
        <f t="shared" si="0"/>
        <v>-4868.4920171783524</v>
      </c>
      <c r="C62" s="123">
        <v>1613.033223313003</v>
      </c>
      <c r="D62" s="123">
        <v>0</v>
      </c>
      <c r="E62" s="123">
        <v>-6251.3722274356251</v>
      </c>
      <c r="F62" s="123">
        <v>-230.15301305573021</v>
      </c>
      <c r="G62" s="123">
        <v>0</v>
      </c>
      <c r="H62" s="128"/>
      <c r="I62" s="128" t="s">
        <v>56</v>
      </c>
      <c r="J62" s="128" t="s">
        <v>20</v>
      </c>
      <c r="K62" s="128" t="s">
        <v>354</v>
      </c>
      <c r="L62" s="128" t="s">
        <v>354</v>
      </c>
      <c r="M62" s="128" t="s">
        <v>354</v>
      </c>
      <c r="N62" s="128" t="s">
        <v>354</v>
      </c>
    </row>
    <row r="63" spans="1:14" x14ac:dyDescent="0.2">
      <c r="A63" s="128" t="s">
        <v>89</v>
      </c>
      <c r="B63" s="123">
        <f t="shared" si="0"/>
        <v>0</v>
      </c>
      <c r="C63" s="123">
        <v>0</v>
      </c>
      <c r="D63" s="123">
        <v>0</v>
      </c>
      <c r="E63" s="123">
        <v>0</v>
      </c>
      <c r="F63" s="123">
        <v>0</v>
      </c>
      <c r="G63" s="123">
        <v>0</v>
      </c>
      <c r="H63" s="128"/>
      <c r="I63" s="128" t="s">
        <v>56</v>
      </c>
      <c r="J63" s="128">
        <v>0</v>
      </c>
      <c r="K63" s="128" t="s">
        <v>354</v>
      </c>
      <c r="L63" s="128" t="s">
        <v>354</v>
      </c>
      <c r="M63" s="128" t="s">
        <v>354</v>
      </c>
      <c r="N63" s="128" t="s">
        <v>354</v>
      </c>
    </row>
    <row r="64" spans="1:14" x14ac:dyDescent="0.2">
      <c r="A64" s="128" t="s">
        <v>90</v>
      </c>
      <c r="B64" s="123">
        <f t="shared" si="0"/>
        <v>508.14787796194747</v>
      </c>
      <c r="C64" s="123">
        <v>582.02749928878836</v>
      </c>
      <c r="D64" s="123">
        <v>0</v>
      </c>
      <c r="E64" s="123">
        <v>43.240571229150312</v>
      </c>
      <c r="F64" s="123">
        <v>-117.1201925559912</v>
      </c>
      <c r="G64" s="123">
        <v>0</v>
      </c>
      <c r="H64" s="128"/>
      <c r="I64" s="128" t="s">
        <v>56</v>
      </c>
      <c r="J64" s="128">
        <v>0</v>
      </c>
      <c r="K64" s="128" t="s">
        <v>354</v>
      </c>
      <c r="L64" s="128" t="s">
        <v>12</v>
      </c>
      <c r="M64" s="128" t="s">
        <v>354</v>
      </c>
      <c r="N64" s="128" t="s">
        <v>354</v>
      </c>
    </row>
    <row r="65" spans="1:14" x14ac:dyDescent="0.2">
      <c r="A65" s="128" t="s">
        <v>91</v>
      </c>
      <c r="B65" s="123">
        <f t="shared" si="0"/>
        <v>-3368.425699123814</v>
      </c>
      <c r="C65" s="123">
        <v>473.60253807264479</v>
      </c>
      <c r="D65" s="123">
        <v>0</v>
      </c>
      <c r="E65" s="123">
        <v>454.84600191135166</v>
      </c>
      <c r="F65" s="123">
        <v>-4296.8742391078104</v>
      </c>
      <c r="G65" s="123">
        <v>0</v>
      </c>
      <c r="H65" s="128"/>
      <c r="I65" s="128" t="s">
        <v>56</v>
      </c>
      <c r="J65" s="128">
        <v>0</v>
      </c>
      <c r="K65" s="128" t="s">
        <v>354</v>
      </c>
      <c r="L65" s="128" t="s">
        <v>354</v>
      </c>
      <c r="M65" s="128" t="s">
        <v>354</v>
      </c>
      <c r="N65" s="128" t="s">
        <v>354</v>
      </c>
    </row>
    <row r="66" spans="1:14" x14ac:dyDescent="0.2">
      <c r="A66" s="128" t="s">
        <v>92</v>
      </c>
      <c r="B66" s="123">
        <f t="shared" si="0"/>
        <v>3634.2481868992077</v>
      </c>
      <c r="C66" s="123">
        <v>478.87242216596047</v>
      </c>
      <c r="D66" s="123">
        <v>0</v>
      </c>
      <c r="E66" s="123">
        <v>3145.3502260424616</v>
      </c>
      <c r="F66" s="123">
        <v>10.025538690785705</v>
      </c>
      <c r="G66" s="123">
        <v>0</v>
      </c>
      <c r="H66" s="128"/>
      <c r="I66" s="128" t="s">
        <v>56</v>
      </c>
      <c r="J66" s="128" t="s">
        <v>20</v>
      </c>
      <c r="K66" s="128" t="s">
        <v>354</v>
      </c>
      <c r="L66" s="128" t="s">
        <v>354</v>
      </c>
      <c r="M66" s="128" t="s">
        <v>354</v>
      </c>
      <c r="N66" s="128" t="s">
        <v>354</v>
      </c>
    </row>
    <row r="67" spans="1:14" x14ac:dyDescent="0.2">
      <c r="A67" s="128" t="s">
        <v>93</v>
      </c>
      <c r="B67" s="123">
        <f t="shared" si="0"/>
        <v>2987.6927264245351</v>
      </c>
      <c r="C67" s="123">
        <v>11530.322396893853</v>
      </c>
      <c r="D67" s="123">
        <v>0</v>
      </c>
      <c r="E67" s="123">
        <v>11346.052512782368</v>
      </c>
      <c r="F67" s="123">
        <v>-19888.682183251683</v>
      </c>
      <c r="G67" s="123">
        <v>0</v>
      </c>
      <c r="H67" s="128"/>
      <c r="I67" s="128" t="s">
        <v>56</v>
      </c>
      <c r="J67" s="128">
        <v>0</v>
      </c>
      <c r="K67" s="128" t="s">
        <v>354</v>
      </c>
      <c r="L67" s="128" t="s">
        <v>354</v>
      </c>
      <c r="M67" s="128" t="s">
        <v>354</v>
      </c>
      <c r="N67" s="128" t="s">
        <v>353</v>
      </c>
    </row>
    <row r="68" spans="1:14" x14ac:dyDescent="0.2">
      <c r="A68" s="128" t="s">
        <v>94</v>
      </c>
      <c r="B68" s="123">
        <f t="shared" si="0"/>
        <v>0</v>
      </c>
      <c r="C68" s="123">
        <v>0</v>
      </c>
      <c r="D68" s="123">
        <v>0</v>
      </c>
      <c r="E68" s="123">
        <v>0</v>
      </c>
      <c r="F68" s="123">
        <v>0</v>
      </c>
      <c r="G68" s="123">
        <v>0</v>
      </c>
      <c r="H68" s="128"/>
      <c r="I68" s="128" t="s">
        <v>56</v>
      </c>
      <c r="J68" s="128">
        <v>0</v>
      </c>
      <c r="K68" s="128" t="s">
        <v>354</v>
      </c>
      <c r="L68" s="128" t="s">
        <v>12</v>
      </c>
      <c r="M68" s="128" t="s">
        <v>354</v>
      </c>
      <c r="N68" s="128" t="s">
        <v>354</v>
      </c>
    </row>
    <row r="69" spans="1:14" x14ac:dyDescent="0.2">
      <c r="A69" s="128" t="s">
        <v>95</v>
      </c>
      <c r="B69" s="123">
        <f t="shared" si="0"/>
        <v>-4285.8726222270971</v>
      </c>
      <c r="C69" s="123">
        <v>488.38820177988663</v>
      </c>
      <c r="D69" s="123">
        <v>0</v>
      </c>
      <c r="E69" s="123">
        <v>-3492.0754495794063</v>
      </c>
      <c r="F69" s="123">
        <v>-1282.1853744275772</v>
      </c>
      <c r="G69" s="123">
        <v>0</v>
      </c>
      <c r="H69" s="128"/>
      <c r="I69" s="128" t="s">
        <v>56</v>
      </c>
      <c r="J69" s="128">
        <v>0</v>
      </c>
      <c r="K69" s="128" t="s">
        <v>354</v>
      </c>
      <c r="L69" s="128" t="s">
        <v>354</v>
      </c>
      <c r="M69" s="128" t="s">
        <v>354</v>
      </c>
      <c r="N69" s="128" t="s">
        <v>354</v>
      </c>
    </row>
    <row r="70" spans="1:14" x14ac:dyDescent="0.2">
      <c r="A70" s="128" t="s">
        <v>96</v>
      </c>
      <c r="B70" s="123">
        <f t="shared" ref="B70:B133" si="1">SUM(C70:G70)</f>
        <v>1089.7901930670546</v>
      </c>
      <c r="C70" s="123">
        <v>963.7221930670546</v>
      </c>
      <c r="D70" s="123">
        <v>0</v>
      </c>
      <c r="E70" s="123">
        <v>0</v>
      </c>
      <c r="F70" s="123">
        <v>126.068</v>
      </c>
      <c r="G70" s="123">
        <v>0</v>
      </c>
      <c r="H70" s="128"/>
      <c r="I70" s="128" t="s">
        <v>56</v>
      </c>
      <c r="J70" s="128">
        <v>0</v>
      </c>
      <c r="K70" s="128" t="s">
        <v>354</v>
      </c>
      <c r="L70" s="128" t="s">
        <v>12</v>
      </c>
      <c r="M70" s="128" t="s">
        <v>354</v>
      </c>
      <c r="N70" s="128" t="s">
        <v>354</v>
      </c>
    </row>
    <row r="71" spans="1:14" x14ac:dyDescent="0.2">
      <c r="A71" s="128" t="s">
        <v>97</v>
      </c>
      <c r="B71" s="123">
        <f t="shared" si="1"/>
        <v>1198.5467746242873</v>
      </c>
      <c r="C71" s="123">
        <v>1198.5467746242873</v>
      </c>
      <c r="D71" s="123">
        <v>0</v>
      </c>
      <c r="E71" s="123">
        <v>0</v>
      </c>
      <c r="F71" s="123">
        <v>0</v>
      </c>
      <c r="G71" s="123">
        <v>0</v>
      </c>
      <c r="H71" s="128"/>
      <c r="I71" s="128" t="s">
        <v>56</v>
      </c>
      <c r="J71" s="128">
        <v>0</v>
      </c>
      <c r="K71" s="128" t="s">
        <v>11</v>
      </c>
      <c r="L71" s="128" t="s">
        <v>354</v>
      </c>
      <c r="M71" s="128" t="s">
        <v>354</v>
      </c>
      <c r="N71" s="128" t="s">
        <v>354</v>
      </c>
    </row>
    <row r="72" spans="1:14" x14ac:dyDescent="0.2">
      <c r="A72" s="128" t="s">
        <v>98</v>
      </c>
      <c r="B72" s="123">
        <f t="shared" si="1"/>
        <v>1680.0984034850771</v>
      </c>
      <c r="C72" s="123">
        <v>955.78708830623827</v>
      </c>
      <c r="D72" s="123">
        <v>0</v>
      </c>
      <c r="E72" s="123">
        <v>-553.39788566975426</v>
      </c>
      <c r="F72" s="123">
        <v>1277.7092008485931</v>
      </c>
      <c r="G72" s="123">
        <v>0</v>
      </c>
      <c r="H72" s="128"/>
      <c r="I72" s="128" t="s">
        <v>56</v>
      </c>
      <c r="J72" s="128">
        <v>0</v>
      </c>
      <c r="K72" s="128" t="s">
        <v>354</v>
      </c>
      <c r="L72" s="128" t="s">
        <v>354</v>
      </c>
      <c r="M72" s="128" t="s">
        <v>354</v>
      </c>
      <c r="N72" s="128" t="s">
        <v>354</v>
      </c>
    </row>
    <row r="73" spans="1:14" x14ac:dyDescent="0.2">
      <c r="A73" s="128" t="s">
        <v>99</v>
      </c>
      <c r="B73" s="123">
        <f t="shared" si="1"/>
        <v>495.11697698576415</v>
      </c>
      <c r="C73" s="123">
        <v>495.11697698576415</v>
      </c>
      <c r="D73" s="123">
        <v>0</v>
      </c>
      <c r="E73" s="123">
        <v>0</v>
      </c>
      <c r="F73" s="123">
        <v>0</v>
      </c>
      <c r="G73" s="123">
        <v>0</v>
      </c>
      <c r="H73" s="128"/>
      <c r="I73" s="128" t="s">
        <v>56</v>
      </c>
      <c r="J73" s="128">
        <v>0</v>
      </c>
      <c r="K73" s="128" t="s">
        <v>354</v>
      </c>
      <c r="L73" s="128" t="s">
        <v>12</v>
      </c>
      <c r="M73" s="128" t="s">
        <v>354</v>
      </c>
      <c r="N73" s="128" t="s">
        <v>354</v>
      </c>
    </row>
    <row r="74" spans="1:14" x14ac:dyDescent="0.2">
      <c r="A74" s="128" t="s">
        <v>100</v>
      </c>
      <c r="B74" s="123">
        <f t="shared" si="1"/>
        <v>139.81342490631306</v>
      </c>
      <c r="C74" s="123">
        <v>87.906513818146493</v>
      </c>
      <c r="D74" s="123">
        <v>0</v>
      </c>
      <c r="E74" s="123">
        <v>12.395577639672515</v>
      </c>
      <c r="F74" s="123">
        <v>39.511333448494049</v>
      </c>
      <c r="G74" s="123">
        <v>0</v>
      </c>
      <c r="H74" s="128"/>
      <c r="I74" s="128" t="s">
        <v>56</v>
      </c>
      <c r="J74" s="128">
        <v>0</v>
      </c>
      <c r="K74" s="128" t="s">
        <v>354</v>
      </c>
      <c r="L74" s="128" t="s">
        <v>12</v>
      </c>
      <c r="M74" s="128" t="s">
        <v>354</v>
      </c>
      <c r="N74" s="128" t="s">
        <v>354</v>
      </c>
    </row>
    <row r="75" spans="1:14" x14ac:dyDescent="0.2">
      <c r="A75" s="128" t="s">
        <v>102</v>
      </c>
      <c r="B75" s="123">
        <f t="shared" si="1"/>
        <v>691.88150412991592</v>
      </c>
      <c r="C75" s="123">
        <v>0</v>
      </c>
      <c r="D75" s="123">
        <v>0</v>
      </c>
      <c r="E75" s="123">
        <v>0</v>
      </c>
      <c r="F75" s="123">
        <v>691.88150412991592</v>
      </c>
      <c r="G75" s="123">
        <v>0</v>
      </c>
      <c r="H75" s="128"/>
      <c r="I75" s="128" t="s">
        <v>343</v>
      </c>
      <c r="J75" s="128">
        <v>0</v>
      </c>
      <c r="K75" s="128" t="s">
        <v>354</v>
      </c>
      <c r="L75" s="128" t="s">
        <v>354</v>
      </c>
      <c r="M75" s="128" t="s">
        <v>354</v>
      </c>
      <c r="N75" s="128" t="s">
        <v>353</v>
      </c>
    </row>
    <row r="76" spans="1:14" x14ac:dyDescent="0.2">
      <c r="A76" s="128" t="s">
        <v>103</v>
      </c>
      <c r="B76" s="123">
        <f t="shared" si="1"/>
        <v>0</v>
      </c>
      <c r="C76" s="123">
        <v>0</v>
      </c>
      <c r="D76" s="123">
        <v>0</v>
      </c>
      <c r="E76" s="123">
        <v>0</v>
      </c>
      <c r="F76" s="123">
        <v>0</v>
      </c>
      <c r="G76" s="123">
        <v>0</v>
      </c>
      <c r="H76" s="128"/>
      <c r="I76" s="128" t="s">
        <v>343</v>
      </c>
      <c r="J76" s="128">
        <v>0</v>
      </c>
      <c r="K76" s="128" t="s">
        <v>354</v>
      </c>
      <c r="L76" s="128" t="s">
        <v>12</v>
      </c>
      <c r="M76" s="128" t="s">
        <v>354</v>
      </c>
      <c r="N76" s="128" t="s">
        <v>354</v>
      </c>
    </row>
    <row r="77" spans="1:14" x14ac:dyDescent="0.2">
      <c r="A77" s="128" t="s">
        <v>104</v>
      </c>
      <c r="B77" s="123">
        <f t="shared" si="1"/>
        <v>2105.6067605784601</v>
      </c>
      <c r="C77" s="123">
        <v>0</v>
      </c>
      <c r="D77" s="123">
        <v>0</v>
      </c>
      <c r="E77" s="123">
        <v>0</v>
      </c>
      <c r="F77" s="123">
        <v>2105.6067605784601</v>
      </c>
      <c r="G77" s="123">
        <v>0</v>
      </c>
      <c r="H77" s="128"/>
      <c r="I77" s="128" t="s">
        <v>343</v>
      </c>
      <c r="J77" s="128">
        <v>0</v>
      </c>
      <c r="K77" s="128" t="s">
        <v>354</v>
      </c>
      <c r="L77" s="128" t="s">
        <v>12</v>
      </c>
      <c r="M77" s="128" t="s">
        <v>354</v>
      </c>
      <c r="N77" s="128" t="s">
        <v>354</v>
      </c>
    </row>
    <row r="78" spans="1:14" x14ac:dyDescent="0.2">
      <c r="A78" s="128" t="s">
        <v>105</v>
      </c>
      <c r="B78" s="123">
        <f t="shared" si="1"/>
        <v>1884.7147915549353</v>
      </c>
      <c r="C78" s="123">
        <v>861.08421498240216</v>
      </c>
      <c r="D78" s="123">
        <v>0</v>
      </c>
      <c r="E78" s="123">
        <v>355.59917924188397</v>
      </c>
      <c r="F78" s="123">
        <v>668.03139733064916</v>
      </c>
      <c r="G78" s="123">
        <v>0</v>
      </c>
      <c r="H78" s="128"/>
      <c r="I78" s="128" t="s">
        <v>343</v>
      </c>
      <c r="J78" s="128">
        <v>0</v>
      </c>
      <c r="K78" s="128" t="s">
        <v>354</v>
      </c>
      <c r="L78" s="128" t="s">
        <v>354</v>
      </c>
      <c r="M78" s="128" t="s">
        <v>354</v>
      </c>
      <c r="N78" s="128" t="s">
        <v>354</v>
      </c>
    </row>
    <row r="79" spans="1:14" x14ac:dyDescent="0.2">
      <c r="A79" s="128" t="s">
        <v>107</v>
      </c>
      <c r="B79" s="123">
        <f t="shared" si="1"/>
        <v>1194.4277499567861</v>
      </c>
      <c r="C79" s="123">
        <v>975.73179871590116</v>
      </c>
      <c r="D79" s="123">
        <v>0</v>
      </c>
      <c r="E79" s="123">
        <v>-1042.6002700747231</v>
      </c>
      <c r="F79" s="123">
        <v>1261.2962213156079</v>
      </c>
      <c r="G79" s="123">
        <v>0</v>
      </c>
      <c r="H79" s="128"/>
      <c r="I79" s="128" t="s">
        <v>343</v>
      </c>
      <c r="J79" s="128">
        <v>0</v>
      </c>
      <c r="K79" s="128" t="s">
        <v>354</v>
      </c>
      <c r="L79" s="128" t="s">
        <v>354</v>
      </c>
      <c r="M79" s="128" t="s">
        <v>354</v>
      </c>
      <c r="N79" s="128" t="s">
        <v>354</v>
      </c>
    </row>
    <row r="80" spans="1:14" x14ac:dyDescent="0.2">
      <c r="A80" s="128" t="s">
        <v>108</v>
      </c>
      <c r="B80" s="123">
        <f t="shared" si="1"/>
        <v>0</v>
      </c>
      <c r="C80" s="123">
        <v>0</v>
      </c>
      <c r="D80" s="123">
        <v>0</v>
      </c>
      <c r="E80" s="123">
        <v>0</v>
      </c>
      <c r="F80" s="123">
        <v>0</v>
      </c>
      <c r="G80" s="123">
        <v>0</v>
      </c>
      <c r="H80" s="128"/>
      <c r="I80" s="128" t="s">
        <v>343</v>
      </c>
      <c r="J80" s="128">
        <v>0</v>
      </c>
      <c r="K80" s="128" t="s">
        <v>354</v>
      </c>
      <c r="L80" s="128" t="s">
        <v>354</v>
      </c>
      <c r="M80" s="128" t="s">
        <v>354</v>
      </c>
      <c r="N80" s="128" t="s">
        <v>354</v>
      </c>
    </row>
    <row r="81" spans="1:14" x14ac:dyDescent="0.2">
      <c r="A81" s="128" t="s">
        <v>110</v>
      </c>
      <c r="B81" s="123">
        <f t="shared" si="1"/>
        <v>7090.4619289615175</v>
      </c>
      <c r="C81" s="123">
        <v>14268.978207463093</v>
      </c>
      <c r="D81" s="123">
        <v>0</v>
      </c>
      <c r="E81" s="123">
        <v>-7177.5206494768663</v>
      </c>
      <c r="F81" s="123">
        <v>-0.99562902470914316</v>
      </c>
      <c r="G81" s="123">
        <v>0</v>
      </c>
      <c r="H81" s="128"/>
      <c r="I81" s="128" t="s">
        <v>343</v>
      </c>
      <c r="J81" s="128">
        <v>0</v>
      </c>
      <c r="K81" s="128" t="s">
        <v>354</v>
      </c>
      <c r="L81" s="128" t="s">
        <v>354</v>
      </c>
      <c r="M81" s="128" t="s">
        <v>354</v>
      </c>
      <c r="N81" s="128" t="s">
        <v>354</v>
      </c>
    </row>
    <row r="82" spans="1:14" x14ac:dyDescent="0.2">
      <c r="A82" s="128" t="s">
        <v>111</v>
      </c>
      <c r="B82" s="123">
        <f t="shared" si="1"/>
        <v>67.665555034636952</v>
      </c>
      <c r="C82" s="123">
        <v>58.276073659305546</v>
      </c>
      <c r="D82" s="123">
        <v>0</v>
      </c>
      <c r="E82" s="123">
        <v>-9.0722997671538348</v>
      </c>
      <c r="F82" s="123">
        <v>18.461781142485247</v>
      </c>
      <c r="G82" s="123">
        <v>0</v>
      </c>
      <c r="H82" s="128"/>
      <c r="I82" s="128" t="s">
        <v>343</v>
      </c>
      <c r="J82" s="128">
        <v>0</v>
      </c>
      <c r="K82" s="128" t="s">
        <v>354</v>
      </c>
      <c r="L82" s="128" t="s">
        <v>12</v>
      </c>
      <c r="M82" s="128" t="s">
        <v>354</v>
      </c>
      <c r="N82" s="128" t="s">
        <v>354</v>
      </c>
    </row>
    <row r="83" spans="1:14" x14ac:dyDescent="0.2">
      <c r="A83" s="128" t="s">
        <v>112</v>
      </c>
      <c r="B83" s="123">
        <f t="shared" si="1"/>
        <v>493.64674120537273</v>
      </c>
      <c r="C83" s="123">
        <v>1436.186014241679</v>
      </c>
      <c r="D83" s="123">
        <v>0</v>
      </c>
      <c r="E83" s="123">
        <v>-1042.4028829630388</v>
      </c>
      <c r="F83" s="123">
        <v>99.863609926732522</v>
      </c>
      <c r="G83" s="123">
        <v>0</v>
      </c>
      <c r="H83" s="128"/>
      <c r="I83" s="128" t="s">
        <v>343</v>
      </c>
      <c r="J83" s="128">
        <v>0</v>
      </c>
      <c r="K83" s="128" t="s">
        <v>354</v>
      </c>
      <c r="L83" s="128" t="s">
        <v>354</v>
      </c>
      <c r="M83" s="128" t="s">
        <v>354</v>
      </c>
      <c r="N83" s="128" t="s">
        <v>354</v>
      </c>
    </row>
    <row r="84" spans="1:14" x14ac:dyDescent="0.2">
      <c r="A84" s="128" t="s">
        <v>347</v>
      </c>
      <c r="B84" s="123">
        <f t="shared" si="1"/>
        <v>770.02606819936375</v>
      </c>
      <c r="C84" s="123">
        <v>2234.4994356612042</v>
      </c>
      <c r="D84" s="123">
        <v>0</v>
      </c>
      <c r="E84" s="123">
        <v>-1153.1602898873839</v>
      </c>
      <c r="F84" s="123">
        <v>-311.31307757445654</v>
      </c>
      <c r="G84" s="123">
        <v>0</v>
      </c>
      <c r="H84" s="128"/>
      <c r="I84" s="128" t="s">
        <v>343</v>
      </c>
      <c r="J84" s="128">
        <v>0</v>
      </c>
      <c r="K84" s="128" t="s">
        <v>354</v>
      </c>
      <c r="L84" s="128" t="s">
        <v>354</v>
      </c>
      <c r="M84" s="128" t="s">
        <v>354</v>
      </c>
      <c r="N84" s="128" t="s">
        <v>354</v>
      </c>
    </row>
    <row r="85" spans="1:14" x14ac:dyDescent="0.2">
      <c r="A85" s="128" t="s">
        <v>113</v>
      </c>
      <c r="B85" s="123">
        <f t="shared" si="1"/>
        <v>159.24750329501273</v>
      </c>
      <c r="C85" s="123">
        <v>158.62393685143735</v>
      </c>
      <c r="D85" s="123">
        <v>0</v>
      </c>
      <c r="E85" s="123">
        <v>3.2115539267736897</v>
      </c>
      <c r="F85" s="123">
        <v>-2.5879874831983178</v>
      </c>
      <c r="G85" s="123">
        <v>0</v>
      </c>
      <c r="H85" s="128"/>
      <c r="I85" s="128" t="s">
        <v>343</v>
      </c>
      <c r="J85" s="128">
        <v>0</v>
      </c>
      <c r="K85" s="128" t="s">
        <v>354</v>
      </c>
      <c r="L85" s="128" t="s">
        <v>12</v>
      </c>
      <c r="M85" s="128" t="s">
        <v>354</v>
      </c>
      <c r="N85" s="128" t="s">
        <v>354</v>
      </c>
    </row>
    <row r="86" spans="1:14" x14ac:dyDescent="0.2">
      <c r="A86" s="128" t="s">
        <v>115</v>
      </c>
      <c r="B86" s="123">
        <f t="shared" si="1"/>
        <v>51565.95094976954</v>
      </c>
      <c r="C86" s="123">
        <v>32545.645670833608</v>
      </c>
      <c r="D86" s="123">
        <v>32699.888990760952</v>
      </c>
      <c r="E86" s="123">
        <v>-16064.272562146818</v>
      </c>
      <c r="F86" s="123">
        <v>2384.6888503218024</v>
      </c>
      <c r="G86" s="123">
        <v>0</v>
      </c>
      <c r="H86" s="128"/>
      <c r="I86" s="128" t="s">
        <v>343</v>
      </c>
      <c r="J86" s="128">
        <v>0</v>
      </c>
      <c r="K86" s="128" t="s">
        <v>354</v>
      </c>
      <c r="L86" s="128" t="s">
        <v>354</v>
      </c>
      <c r="M86" s="128" t="s">
        <v>354</v>
      </c>
      <c r="N86" s="128" t="s">
        <v>353</v>
      </c>
    </row>
    <row r="87" spans="1:14" x14ac:dyDescent="0.2">
      <c r="A87" s="128" t="s">
        <v>116</v>
      </c>
      <c r="B87" s="123">
        <f t="shared" si="1"/>
        <v>26513.170988727215</v>
      </c>
      <c r="C87" s="123">
        <v>27504.701601337114</v>
      </c>
      <c r="D87" s="123">
        <v>0</v>
      </c>
      <c r="E87" s="123">
        <v>5893.0514399745225</v>
      </c>
      <c r="F87" s="123">
        <v>-6884.5820525844183</v>
      </c>
      <c r="G87" s="123">
        <v>0</v>
      </c>
      <c r="H87" s="128"/>
      <c r="I87" s="128" t="s">
        <v>343</v>
      </c>
      <c r="J87" s="128">
        <v>0</v>
      </c>
      <c r="K87" s="128" t="s">
        <v>354</v>
      </c>
      <c r="L87" s="128" t="s">
        <v>354</v>
      </c>
      <c r="M87" s="128" t="s">
        <v>354</v>
      </c>
      <c r="N87" s="128" t="s">
        <v>353</v>
      </c>
    </row>
    <row r="88" spans="1:14" x14ac:dyDescent="0.2">
      <c r="A88" s="128" t="s">
        <v>117</v>
      </c>
      <c r="B88" s="123">
        <f t="shared" si="1"/>
        <v>4029.9985343465023</v>
      </c>
      <c r="C88" s="123">
        <v>12730.839697632537</v>
      </c>
      <c r="D88" s="123">
        <v>7659.0340528722445</v>
      </c>
      <c r="E88" s="123">
        <v>-17442.527674465564</v>
      </c>
      <c r="F88" s="123">
        <v>924.36386003522966</v>
      </c>
      <c r="G88" s="123">
        <v>158.28859827205358</v>
      </c>
      <c r="H88" s="128"/>
      <c r="I88" s="128" t="s">
        <v>343</v>
      </c>
      <c r="J88" s="128">
        <v>0</v>
      </c>
      <c r="K88" s="128" t="s">
        <v>354</v>
      </c>
      <c r="L88" s="128" t="s">
        <v>354</v>
      </c>
      <c r="M88" s="128" t="s">
        <v>354</v>
      </c>
      <c r="N88" s="128" t="s">
        <v>353</v>
      </c>
    </row>
    <row r="89" spans="1:14" x14ac:dyDescent="0.2">
      <c r="A89" s="128" t="s">
        <v>118</v>
      </c>
      <c r="B89" s="123">
        <f t="shared" si="1"/>
        <v>11754.833176535954</v>
      </c>
      <c r="C89" s="123">
        <v>20205.430429410968</v>
      </c>
      <c r="D89" s="123">
        <v>7998.3955856759949</v>
      </c>
      <c r="E89" s="123">
        <v>-40037.472894551007</v>
      </c>
      <c r="F89" s="123">
        <v>23588.480056</v>
      </c>
      <c r="G89" s="123">
        <v>0</v>
      </c>
      <c r="H89" s="128"/>
      <c r="I89" s="128" t="s">
        <v>343</v>
      </c>
      <c r="J89" s="128">
        <v>0</v>
      </c>
      <c r="K89" s="128" t="s">
        <v>354</v>
      </c>
      <c r="L89" s="128" t="s">
        <v>354</v>
      </c>
      <c r="M89" s="128" t="s">
        <v>354</v>
      </c>
      <c r="N89" s="128" t="s">
        <v>353</v>
      </c>
    </row>
    <row r="90" spans="1:14" x14ac:dyDescent="0.2">
      <c r="A90" s="128" t="s">
        <v>120</v>
      </c>
      <c r="B90" s="123">
        <f t="shared" si="1"/>
        <v>6923.4583927579406</v>
      </c>
      <c r="C90" s="123">
        <v>2689.0866380381253</v>
      </c>
      <c r="D90" s="123">
        <v>0</v>
      </c>
      <c r="E90" s="123">
        <v>577.86369914961222</v>
      </c>
      <c r="F90" s="123">
        <v>3656.5080555702034</v>
      </c>
      <c r="G90" s="123">
        <v>0</v>
      </c>
      <c r="H90" s="128"/>
      <c r="I90" s="128" t="s">
        <v>343</v>
      </c>
      <c r="J90" s="128">
        <v>0</v>
      </c>
      <c r="K90" s="128" t="s">
        <v>354</v>
      </c>
      <c r="L90" s="128" t="s">
        <v>354</v>
      </c>
      <c r="M90" s="128" t="s">
        <v>354</v>
      </c>
      <c r="N90" s="128" t="s">
        <v>354</v>
      </c>
    </row>
    <row r="91" spans="1:14" x14ac:dyDescent="0.2">
      <c r="A91" s="128" t="s">
        <v>122</v>
      </c>
      <c r="B91" s="123">
        <f t="shared" si="1"/>
        <v>6823.715974107663</v>
      </c>
      <c r="C91" s="123">
        <v>9817.9595418620884</v>
      </c>
      <c r="D91" s="123">
        <v>2709.2409634233454</v>
      </c>
      <c r="E91" s="123">
        <v>-5635.3012173372663</v>
      </c>
      <c r="F91" s="123">
        <v>-68.183313840503615</v>
      </c>
      <c r="G91" s="123">
        <v>0</v>
      </c>
      <c r="H91" s="128"/>
      <c r="I91" s="128" t="s">
        <v>343</v>
      </c>
      <c r="J91" s="128">
        <v>0</v>
      </c>
      <c r="K91" s="128" t="s">
        <v>354</v>
      </c>
      <c r="L91" s="128" t="s">
        <v>354</v>
      </c>
      <c r="M91" s="128" t="s">
        <v>354</v>
      </c>
      <c r="N91" s="128" t="s">
        <v>354</v>
      </c>
    </row>
    <row r="92" spans="1:14" x14ac:dyDescent="0.2">
      <c r="A92" s="128" t="s">
        <v>124</v>
      </c>
      <c r="B92" s="123">
        <f t="shared" si="1"/>
        <v>13238.379745958347</v>
      </c>
      <c r="C92" s="123">
        <v>6308.6739327396836</v>
      </c>
      <c r="D92" s="123">
        <v>2529.7825653072696</v>
      </c>
      <c r="E92" s="123">
        <v>5725.7352747578561</v>
      </c>
      <c r="F92" s="123">
        <v>-1325.8120268464625</v>
      </c>
      <c r="G92" s="123">
        <v>0</v>
      </c>
      <c r="H92" s="128"/>
      <c r="I92" s="128" t="s">
        <v>343</v>
      </c>
      <c r="J92" s="128">
        <v>0</v>
      </c>
      <c r="K92" s="128" t="s">
        <v>354</v>
      </c>
      <c r="L92" s="128" t="s">
        <v>354</v>
      </c>
      <c r="M92" s="128" t="s">
        <v>13</v>
      </c>
      <c r="N92" s="128" t="s">
        <v>354</v>
      </c>
    </row>
    <row r="93" spans="1:14" x14ac:dyDescent="0.2">
      <c r="A93" s="128" t="s">
        <v>125</v>
      </c>
      <c r="B93" s="123">
        <f t="shared" si="1"/>
        <v>2047.2415802885557</v>
      </c>
      <c r="C93" s="123">
        <v>1557.6620593902285</v>
      </c>
      <c r="D93" s="123">
        <v>-1696.1654466202176</v>
      </c>
      <c r="E93" s="123">
        <v>-1482.1242825562872</v>
      </c>
      <c r="F93" s="123">
        <v>3667.8692500748321</v>
      </c>
      <c r="G93" s="123">
        <v>0</v>
      </c>
      <c r="H93" s="128"/>
      <c r="I93" s="128" t="s">
        <v>343</v>
      </c>
      <c r="J93" s="128">
        <v>0</v>
      </c>
      <c r="K93" s="128" t="s">
        <v>354</v>
      </c>
      <c r="L93" s="128" t="s">
        <v>354</v>
      </c>
      <c r="M93" s="128" t="s">
        <v>354</v>
      </c>
      <c r="N93" s="128" t="s">
        <v>354</v>
      </c>
    </row>
    <row r="94" spans="1:14" x14ac:dyDescent="0.2">
      <c r="A94" s="128" t="s">
        <v>126</v>
      </c>
      <c r="B94" s="123">
        <f t="shared" si="1"/>
        <v>384.81995628435845</v>
      </c>
      <c r="C94" s="123">
        <v>384.81995628435845</v>
      </c>
      <c r="D94" s="123">
        <v>0</v>
      </c>
      <c r="E94" s="123">
        <v>0</v>
      </c>
      <c r="F94" s="123">
        <v>0</v>
      </c>
      <c r="G94" s="123">
        <v>0</v>
      </c>
      <c r="H94" s="128"/>
      <c r="I94" s="128" t="s">
        <v>343</v>
      </c>
      <c r="J94" s="128">
        <v>0</v>
      </c>
      <c r="K94" s="128" t="s">
        <v>354</v>
      </c>
      <c r="L94" s="128" t="s">
        <v>354</v>
      </c>
      <c r="M94" s="128" t="s">
        <v>354</v>
      </c>
      <c r="N94" s="128" t="s">
        <v>354</v>
      </c>
    </row>
    <row r="95" spans="1:14" x14ac:dyDescent="0.2">
      <c r="A95" s="128" t="s">
        <v>127</v>
      </c>
      <c r="B95" s="123">
        <f t="shared" si="1"/>
        <v>-6507.8178106905261</v>
      </c>
      <c r="C95" s="123">
        <v>197.5002941557521</v>
      </c>
      <c r="D95" s="123">
        <v>-7.6892910318949879</v>
      </c>
      <c r="E95" s="123">
        <v>-6691.3243968149081</v>
      </c>
      <c r="F95" s="123">
        <v>-6.3044169994754311</v>
      </c>
      <c r="G95" s="123">
        <v>0</v>
      </c>
      <c r="H95" s="128"/>
      <c r="I95" s="128" t="s">
        <v>343</v>
      </c>
      <c r="J95" s="128">
        <v>0</v>
      </c>
      <c r="K95" s="128" t="s">
        <v>354</v>
      </c>
      <c r="L95" s="128" t="s">
        <v>12</v>
      </c>
      <c r="M95" s="128" t="s">
        <v>354</v>
      </c>
      <c r="N95" s="128" t="s">
        <v>354</v>
      </c>
    </row>
    <row r="96" spans="1:14" x14ac:dyDescent="0.2">
      <c r="A96" s="128" t="s">
        <v>128</v>
      </c>
      <c r="B96" s="123">
        <f t="shared" si="1"/>
        <v>76.360349644352738</v>
      </c>
      <c r="C96" s="123">
        <v>76.743478499368493</v>
      </c>
      <c r="D96" s="123">
        <v>0</v>
      </c>
      <c r="E96" s="123">
        <v>-2.9069397118604723</v>
      </c>
      <c r="F96" s="123">
        <v>2.5238108568447117</v>
      </c>
      <c r="G96" s="123">
        <v>0</v>
      </c>
      <c r="H96" s="128"/>
      <c r="I96" s="128" t="s">
        <v>343</v>
      </c>
      <c r="J96" s="128">
        <v>0</v>
      </c>
      <c r="K96" s="128" t="s">
        <v>354</v>
      </c>
      <c r="L96" s="128" t="s">
        <v>12</v>
      </c>
      <c r="M96" s="128" t="s">
        <v>354</v>
      </c>
      <c r="N96" s="128" t="s">
        <v>354</v>
      </c>
    </row>
    <row r="97" spans="1:14" x14ac:dyDescent="0.2">
      <c r="A97" s="128" t="s">
        <v>129</v>
      </c>
      <c r="B97" s="123">
        <f t="shared" si="1"/>
        <v>1902.6844590145743</v>
      </c>
      <c r="C97" s="123">
        <v>1372.5655660811285</v>
      </c>
      <c r="D97" s="123">
        <v>362.59468887517244</v>
      </c>
      <c r="E97" s="123">
        <v>-167.69233707274128</v>
      </c>
      <c r="F97" s="123">
        <v>335.21654113101465</v>
      </c>
      <c r="G97" s="123">
        <v>0</v>
      </c>
      <c r="H97" s="128"/>
      <c r="I97" s="128" t="s">
        <v>343</v>
      </c>
      <c r="J97" s="128">
        <v>0</v>
      </c>
      <c r="K97" s="128" t="s">
        <v>354</v>
      </c>
      <c r="L97" s="128" t="s">
        <v>354</v>
      </c>
      <c r="M97" s="128" t="s">
        <v>354</v>
      </c>
      <c r="N97" s="128" t="s">
        <v>354</v>
      </c>
    </row>
    <row r="98" spans="1:14" x14ac:dyDescent="0.2">
      <c r="A98" s="128" t="s">
        <v>130</v>
      </c>
      <c r="B98" s="123">
        <f t="shared" si="1"/>
        <v>389.46891665866491</v>
      </c>
      <c r="C98" s="123">
        <v>347.69871606280032</v>
      </c>
      <c r="D98" s="123">
        <v>0</v>
      </c>
      <c r="E98" s="123">
        <v>179.35075743573361</v>
      </c>
      <c r="F98" s="123">
        <v>-137.58055683986896</v>
      </c>
      <c r="G98" s="123">
        <v>0</v>
      </c>
      <c r="H98" s="128"/>
      <c r="I98" s="128" t="s">
        <v>343</v>
      </c>
      <c r="J98" s="128">
        <v>0</v>
      </c>
      <c r="K98" s="128" t="s">
        <v>354</v>
      </c>
      <c r="L98" s="128" t="s">
        <v>354</v>
      </c>
      <c r="M98" s="128" t="s">
        <v>13</v>
      </c>
      <c r="N98" s="128" t="s">
        <v>354</v>
      </c>
    </row>
    <row r="99" spans="1:14" x14ac:dyDescent="0.2">
      <c r="A99" s="128" t="s">
        <v>131</v>
      </c>
      <c r="B99" s="123">
        <f t="shared" si="1"/>
        <v>3520.1175579934797</v>
      </c>
      <c r="C99" s="123">
        <v>2638.050444217004</v>
      </c>
      <c r="D99" s="123">
        <v>325.10364264041658</v>
      </c>
      <c r="E99" s="123">
        <v>555.58581537479517</v>
      </c>
      <c r="F99" s="123">
        <v>1.377655761263668</v>
      </c>
      <c r="G99" s="123">
        <v>0</v>
      </c>
      <c r="H99" s="128"/>
      <c r="I99" s="128" t="s">
        <v>343</v>
      </c>
      <c r="J99" s="128">
        <v>0</v>
      </c>
      <c r="K99" s="128" t="s">
        <v>354</v>
      </c>
      <c r="L99" s="128" t="s">
        <v>354</v>
      </c>
      <c r="M99" s="128" t="s">
        <v>354</v>
      </c>
      <c r="N99" s="128" t="s">
        <v>354</v>
      </c>
    </row>
    <row r="100" spans="1:14" x14ac:dyDescent="0.2">
      <c r="A100" s="128" t="s">
        <v>132</v>
      </c>
      <c r="B100" s="123">
        <f t="shared" si="1"/>
        <v>54.780391509264902</v>
      </c>
      <c r="C100" s="123">
        <v>35.499634304576219</v>
      </c>
      <c r="D100" s="123">
        <v>0</v>
      </c>
      <c r="E100" s="123">
        <v>-8.3741911990064324</v>
      </c>
      <c r="F100" s="123">
        <v>27.654948403695119</v>
      </c>
      <c r="G100" s="123">
        <v>0</v>
      </c>
      <c r="H100" s="128"/>
      <c r="I100" s="128" t="s">
        <v>343</v>
      </c>
      <c r="J100" s="128">
        <v>0</v>
      </c>
      <c r="K100" s="128" t="s">
        <v>354</v>
      </c>
      <c r="L100" s="128" t="s">
        <v>12</v>
      </c>
      <c r="M100" s="128" t="s">
        <v>354</v>
      </c>
      <c r="N100" s="128" t="s">
        <v>354</v>
      </c>
    </row>
    <row r="101" spans="1:14" x14ac:dyDescent="0.2">
      <c r="A101" s="128" t="s">
        <v>134</v>
      </c>
      <c r="B101" s="123">
        <f t="shared" si="1"/>
        <v>551.88175877939591</v>
      </c>
      <c r="C101" s="123">
        <v>357.64493146002417</v>
      </c>
      <c r="D101" s="123">
        <v>24.486034235322908</v>
      </c>
      <c r="E101" s="123">
        <v>-151.23936125589378</v>
      </c>
      <c r="F101" s="123">
        <v>320.99015433994259</v>
      </c>
      <c r="G101" s="123">
        <v>0</v>
      </c>
      <c r="H101" s="128"/>
      <c r="I101" s="128" t="s">
        <v>343</v>
      </c>
      <c r="J101" s="128">
        <v>0</v>
      </c>
      <c r="K101" s="128" t="s">
        <v>354</v>
      </c>
      <c r="L101" s="128" t="s">
        <v>354</v>
      </c>
      <c r="M101" s="128" t="s">
        <v>354</v>
      </c>
      <c r="N101" s="128" t="s">
        <v>354</v>
      </c>
    </row>
    <row r="102" spans="1:14" x14ac:dyDescent="0.2">
      <c r="A102" s="128" t="s">
        <v>135</v>
      </c>
      <c r="B102" s="123">
        <f t="shared" si="1"/>
        <v>38.194287907626219</v>
      </c>
      <c r="C102" s="123">
        <v>13.429050526265495</v>
      </c>
      <c r="D102" s="123">
        <v>0</v>
      </c>
      <c r="E102" s="123">
        <v>1.9027035853718788</v>
      </c>
      <c r="F102" s="123">
        <v>22.862533795988849</v>
      </c>
      <c r="G102" s="123">
        <v>0</v>
      </c>
      <c r="H102" s="128"/>
      <c r="I102" s="128" t="s">
        <v>343</v>
      </c>
      <c r="J102" s="128">
        <v>0</v>
      </c>
      <c r="K102" s="128" t="s">
        <v>354</v>
      </c>
      <c r="L102" s="128" t="s">
        <v>12</v>
      </c>
      <c r="M102" s="128" t="s">
        <v>354</v>
      </c>
      <c r="N102" s="128" t="s">
        <v>354</v>
      </c>
    </row>
    <row r="103" spans="1:14" x14ac:dyDescent="0.2">
      <c r="A103" s="128" t="s">
        <v>136</v>
      </c>
      <c r="B103" s="123">
        <f t="shared" si="1"/>
        <v>6283.7450796756511</v>
      </c>
      <c r="C103" s="123">
        <v>3087.2011092015764</v>
      </c>
      <c r="D103" s="123">
        <v>1244.7882954144129</v>
      </c>
      <c r="E103" s="123">
        <v>1854.4229338825328</v>
      </c>
      <c r="F103" s="123">
        <v>97.332741177128582</v>
      </c>
      <c r="G103" s="123">
        <v>0</v>
      </c>
      <c r="H103" s="128"/>
      <c r="I103" s="128" t="s">
        <v>343</v>
      </c>
      <c r="J103" s="128">
        <v>0</v>
      </c>
      <c r="K103" s="128" t="s">
        <v>354</v>
      </c>
      <c r="L103" s="128" t="s">
        <v>354</v>
      </c>
      <c r="M103" s="128" t="s">
        <v>354</v>
      </c>
      <c r="N103" s="128" t="s">
        <v>353</v>
      </c>
    </row>
    <row r="104" spans="1:14" x14ac:dyDescent="0.2">
      <c r="A104" s="128" t="s">
        <v>137</v>
      </c>
      <c r="B104" s="123">
        <f t="shared" si="1"/>
        <v>87.15964418352452</v>
      </c>
      <c r="C104" s="123">
        <v>96.487298632409903</v>
      </c>
      <c r="D104" s="123">
        <v>0</v>
      </c>
      <c r="E104" s="123">
        <v>-35.888217810462201</v>
      </c>
      <c r="F104" s="123">
        <v>26.560563361576815</v>
      </c>
      <c r="G104" s="123">
        <v>0</v>
      </c>
      <c r="H104" s="128"/>
      <c r="I104" s="128" t="s">
        <v>343</v>
      </c>
      <c r="J104" s="128">
        <v>0</v>
      </c>
      <c r="K104" s="128" t="s">
        <v>354</v>
      </c>
      <c r="L104" s="128" t="s">
        <v>12</v>
      </c>
      <c r="M104" s="128" t="s">
        <v>354</v>
      </c>
      <c r="N104" s="128" t="s">
        <v>354</v>
      </c>
    </row>
    <row r="105" spans="1:14" x14ac:dyDescent="0.2">
      <c r="A105" s="128" t="s">
        <v>138</v>
      </c>
      <c r="B105" s="123">
        <f t="shared" si="1"/>
        <v>7597.1551576192842</v>
      </c>
      <c r="C105" s="123">
        <v>1332.4137258754722</v>
      </c>
      <c r="D105" s="123">
        <v>4499.3427666893249</v>
      </c>
      <c r="E105" s="123">
        <v>298.80755140414112</v>
      </c>
      <c r="F105" s="123">
        <v>1466.5911136503464</v>
      </c>
      <c r="G105" s="123">
        <v>0</v>
      </c>
      <c r="H105" s="128"/>
      <c r="I105" s="128" t="s">
        <v>343</v>
      </c>
      <c r="J105" s="128">
        <v>0</v>
      </c>
      <c r="K105" s="128" t="s">
        <v>354</v>
      </c>
      <c r="L105" s="128" t="s">
        <v>354</v>
      </c>
      <c r="M105" s="128" t="s">
        <v>354</v>
      </c>
      <c r="N105" s="128" t="s">
        <v>354</v>
      </c>
    </row>
    <row r="106" spans="1:14" x14ac:dyDescent="0.2">
      <c r="A106" s="128" t="s">
        <v>139</v>
      </c>
      <c r="B106" s="123">
        <f t="shared" si="1"/>
        <v>5.3579524167500123</v>
      </c>
      <c r="C106" s="123">
        <v>5.3579524167500123</v>
      </c>
      <c r="D106" s="123">
        <v>0</v>
      </c>
      <c r="E106" s="123">
        <v>0</v>
      </c>
      <c r="F106" s="123">
        <v>0</v>
      </c>
      <c r="G106" s="123">
        <v>0</v>
      </c>
      <c r="H106" s="128"/>
      <c r="I106" s="128" t="s">
        <v>343</v>
      </c>
      <c r="J106" s="128">
        <v>0</v>
      </c>
      <c r="K106" s="128" t="s">
        <v>354</v>
      </c>
      <c r="L106" s="128" t="s">
        <v>12</v>
      </c>
      <c r="M106" s="128" t="s">
        <v>354</v>
      </c>
      <c r="N106" s="128" t="s">
        <v>354</v>
      </c>
    </row>
    <row r="107" spans="1:14" x14ac:dyDescent="0.2">
      <c r="A107" s="128" t="s">
        <v>140</v>
      </c>
      <c r="B107" s="123">
        <f t="shared" si="1"/>
        <v>12702.7022860672</v>
      </c>
      <c r="C107" s="123">
        <v>7767.7546854127286</v>
      </c>
      <c r="D107" s="123">
        <v>4431.2895070167369</v>
      </c>
      <c r="E107" s="123">
        <v>-3529.6292298481899</v>
      </c>
      <c r="F107" s="123">
        <v>4033.2873234859244</v>
      </c>
      <c r="G107" s="123">
        <v>0</v>
      </c>
      <c r="H107" s="128"/>
      <c r="I107" s="128" t="s">
        <v>343</v>
      </c>
      <c r="J107" s="128">
        <v>0</v>
      </c>
      <c r="K107" s="128" t="s">
        <v>354</v>
      </c>
      <c r="L107" s="128" t="s">
        <v>354</v>
      </c>
      <c r="M107" s="128" t="s">
        <v>354</v>
      </c>
      <c r="N107" s="128" t="s">
        <v>354</v>
      </c>
    </row>
    <row r="108" spans="1:14" x14ac:dyDescent="0.2">
      <c r="A108" s="128" t="s">
        <v>141</v>
      </c>
      <c r="B108" s="123">
        <f t="shared" si="1"/>
        <v>100.79338850583463</v>
      </c>
      <c r="C108" s="123">
        <v>73.76966971938397</v>
      </c>
      <c r="D108" s="123">
        <v>0</v>
      </c>
      <c r="E108" s="123">
        <v>2.7335938904821795</v>
      </c>
      <c r="F108" s="123">
        <v>24.290124895968475</v>
      </c>
      <c r="G108" s="123">
        <v>0</v>
      </c>
      <c r="H108" s="128"/>
      <c r="I108" s="128" t="s">
        <v>343</v>
      </c>
      <c r="J108" s="128">
        <v>0</v>
      </c>
      <c r="K108" s="128" t="s">
        <v>354</v>
      </c>
      <c r="L108" s="128" t="s">
        <v>12</v>
      </c>
      <c r="M108" s="128" t="s">
        <v>354</v>
      </c>
      <c r="N108" s="128" t="s">
        <v>354</v>
      </c>
    </row>
    <row r="109" spans="1:14" x14ac:dyDescent="0.2">
      <c r="A109" s="128" t="s">
        <v>142</v>
      </c>
      <c r="B109" s="123">
        <f t="shared" si="1"/>
        <v>3332.705965036806</v>
      </c>
      <c r="C109" s="123">
        <v>2821.0242768596495</v>
      </c>
      <c r="D109" s="123">
        <v>317.38637614178998</v>
      </c>
      <c r="E109" s="123">
        <v>-601.99800991051029</v>
      </c>
      <c r="F109" s="123">
        <v>796.29332194587698</v>
      </c>
      <c r="G109" s="123">
        <v>0</v>
      </c>
      <c r="H109" s="128"/>
      <c r="I109" s="128" t="s">
        <v>343</v>
      </c>
      <c r="J109" s="128">
        <v>0</v>
      </c>
      <c r="K109" s="128" t="s">
        <v>354</v>
      </c>
      <c r="L109" s="128" t="s">
        <v>354</v>
      </c>
      <c r="M109" s="128" t="s">
        <v>354</v>
      </c>
      <c r="N109" s="128" t="s">
        <v>354</v>
      </c>
    </row>
    <row r="110" spans="1:14" x14ac:dyDescent="0.2">
      <c r="A110" s="128" t="s">
        <v>143</v>
      </c>
      <c r="B110" s="123">
        <f t="shared" si="1"/>
        <v>36.17834794510253</v>
      </c>
      <c r="C110" s="123">
        <v>193.61873741588261</v>
      </c>
      <c r="D110" s="123">
        <v>3.5211242586134892</v>
      </c>
      <c r="E110" s="123">
        <v>-0.1076161779183278</v>
      </c>
      <c r="F110" s="123">
        <v>-160.85389755147526</v>
      </c>
      <c r="G110" s="123">
        <v>0</v>
      </c>
      <c r="H110" s="128"/>
      <c r="I110" s="128" t="s">
        <v>343</v>
      </c>
      <c r="J110" s="128">
        <v>0</v>
      </c>
      <c r="K110" s="128" t="s">
        <v>354</v>
      </c>
      <c r="L110" s="128" t="s">
        <v>12</v>
      </c>
      <c r="M110" s="128" t="s">
        <v>354</v>
      </c>
      <c r="N110" s="128" t="s">
        <v>354</v>
      </c>
    </row>
    <row r="111" spans="1:14" x14ac:dyDescent="0.2">
      <c r="A111" s="128" t="s">
        <v>146</v>
      </c>
      <c r="B111" s="123">
        <f t="shared" si="1"/>
        <v>3476.648412722157</v>
      </c>
      <c r="C111" s="123">
        <v>1767.4552832933905</v>
      </c>
      <c r="D111" s="123">
        <v>-44.25125397418271</v>
      </c>
      <c r="E111" s="123">
        <v>-1457.406029487084</v>
      </c>
      <c r="F111" s="123">
        <v>3210.8504128900331</v>
      </c>
      <c r="G111" s="123">
        <v>0</v>
      </c>
      <c r="H111" s="128"/>
      <c r="I111" s="128" t="s">
        <v>343</v>
      </c>
      <c r="J111" s="128">
        <v>0</v>
      </c>
      <c r="K111" s="128" t="s">
        <v>354</v>
      </c>
      <c r="L111" s="128" t="s">
        <v>354</v>
      </c>
      <c r="M111" s="128" t="s">
        <v>354</v>
      </c>
      <c r="N111" s="128" t="s">
        <v>354</v>
      </c>
    </row>
    <row r="112" spans="1:14" x14ac:dyDescent="0.2">
      <c r="A112" s="128" t="s">
        <v>147</v>
      </c>
      <c r="B112" s="123">
        <f t="shared" si="1"/>
        <v>3601.4109872022373</v>
      </c>
      <c r="C112" s="123">
        <v>1926.5187546787174</v>
      </c>
      <c r="D112" s="123">
        <v>195.33690256536224</v>
      </c>
      <c r="E112" s="123">
        <v>136.1219824556442</v>
      </c>
      <c r="F112" s="123">
        <v>1343.4333475025132</v>
      </c>
      <c r="G112" s="123">
        <v>0</v>
      </c>
      <c r="H112" s="128"/>
      <c r="I112" s="128" t="s">
        <v>343</v>
      </c>
      <c r="J112" s="128">
        <v>0</v>
      </c>
      <c r="K112" s="128" t="s">
        <v>354</v>
      </c>
      <c r="L112" s="128" t="s">
        <v>354</v>
      </c>
      <c r="M112" s="128" t="s">
        <v>13</v>
      </c>
      <c r="N112" s="128" t="s">
        <v>354</v>
      </c>
    </row>
    <row r="113" spans="1:14" x14ac:dyDescent="0.2">
      <c r="A113" s="128" t="s">
        <v>148</v>
      </c>
      <c r="B113" s="123">
        <f t="shared" si="1"/>
        <v>4953.5074373286116</v>
      </c>
      <c r="C113" s="123">
        <v>1969.5283838674509</v>
      </c>
      <c r="D113" s="123">
        <v>33.550509699682124</v>
      </c>
      <c r="E113" s="123">
        <v>-669.03689840911363</v>
      </c>
      <c r="F113" s="123">
        <v>3619.4654421705923</v>
      </c>
      <c r="G113" s="123">
        <v>0</v>
      </c>
      <c r="H113" s="128"/>
      <c r="I113" s="128" t="s">
        <v>343</v>
      </c>
      <c r="J113" s="128">
        <v>0</v>
      </c>
      <c r="K113" s="128" t="s">
        <v>354</v>
      </c>
      <c r="L113" s="128" t="s">
        <v>12</v>
      </c>
      <c r="M113" s="128" t="s">
        <v>354</v>
      </c>
      <c r="N113" s="128" t="s">
        <v>354</v>
      </c>
    </row>
    <row r="114" spans="1:14" x14ac:dyDescent="0.2">
      <c r="A114" s="128" t="s">
        <v>149</v>
      </c>
      <c r="B114" s="123">
        <f t="shared" si="1"/>
        <v>9682.2797577905931</v>
      </c>
      <c r="C114" s="123">
        <v>5456.0868569495815</v>
      </c>
      <c r="D114" s="123">
        <v>1241.336032762958</v>
      </c>
      <c r="E114" s="123">
        <v>365.16622838934921</v>
      </c>
      <c r="F114" s="123">
        <v>2619.6906396887039</v>
      </c>
      <c r="G114" s="123">
        <v>0</v>
      </c>
      <c r="H114" s="128"/>
      <c r="I114" s="128" t="s">
        <v>343</v>
      </c>
      <c r="J114" s="128">
        <v>0</v>
      </c>
      <c r="K114" s="128" t="s">
        <v>354</v>
      </c>
      <c r="L114" s="128" t="s">
        <v>354</v>
      </c>
      <c r="M114" s="128" t="s">
        <v>354</v>
      </c>
      <c r="N114" s="128" t="s">
        <v>354</v>
      </c>
    </row>
    <row r="115" spans="1:14" x14ac:dyDescent="0.2">
      <c r="A115" s="128" t="s">
        <v>150</v>
      </c>
      <c r="B115" s="123">
        <f t="shared" si="1"/>
        <v>0</v>
      </c>
      <c r="C115" s="123">
        <v>0</v>
      </c>
      <c r="D115" s="123">
        <v>0</v>
      </c>
      <c r="E115" s="123">
        <v>0</v>
      </c>
      <c r="F115" s="123">
        <v>0</v>
      </c>
      <c r="G115" s="123">
        <v>0</v>
      </c>
      <c r="H115" s="128"/>
      <c r="I115" s="128" t="s">
        <v>343</v>
      </c>
      <c r="J115" s="128">
        <v>0</v>
      </c>
      <c r="K115" s="128" t="s">
        <v>11</v>
      </c>
      <c r="L115" s="128" t="s">
        <v>12</v>
      </c>
      <c r="M115" s="128" t="s">
        <v>354</v>
      </c>
      <c r="N115" s="128" t="s">
        <v>354</v>
      </c>
    </row>
    <row r="116" spans="1:14" x14ac:dyDescent="0.2">
      <c r="A116" s="128" t="s">
        <v>151</v>
      </c>
      <c r="B116" s="123">
        <f t="shared" si="1"/>
        <v>196293.12662573229</v>
      </c>
      <c r="C116" s="123">
        <v>160460.9742830316</v>
      </c>
      <c r="D116" s="123">
        <v>8643.6004422643127</v>
      </c>
      <c r="E116" s="123">
        <v>-11251.799939307701</v>
      </c>
      <c r="F116" s="123">
        <v>38440.351839744064</v>
      </c>
      <c r="G116" s="123">
        <v>0</v>
      </c>
      <c r="H116" s="128"/>
      <c r="I116" s="128" t="s">
        <v>343</v>
      </c>
      <c r="J116" s="128">
        <v>0</v>
      </c>
      <c r="K116" s="128" t="s">
        <v>354</v>
      </c>
      <c r="L116" s="128" t="s">
        <v>354</v>
      </c>
      <c r="M116" s="128" t="s">
        <v>354</v>
      </c>
      <c r="N116" s="128" t="s">
        <v>353</v>
      </c>
    </row>
    <row r="117" spans="1:14" x14ac:dyDescent="0.2">
      <c r="A117" s="128" t="s">
        <v>152</v>
      </c>
      <c r="B117" s="123">
        <f t="shared" si="1"/>
        <v>797.65254964883809</v>
      </c>
      <c r="C117" s="123">
        <v>348.25976535305216</v>
      </c>
      <c r="D117" s="123">
        <v>-41.414399723174895</v>
      </c>
      <c r="E117" s="123">
        <v>74.05169400592608</v>
      </c>
      <c r="F117" s="123">
        <v>416.75549001303472</v>
      </c>
      <c r="G117" s="123">
        <v>0</v>
      </c>
      <c r="H117" s="128"/>
      <c r="I117" s="128" t="s">
        <v>343</v>
      </c>
      <c r="J117" s="128">
        <v>0</v>
      </c>
      <c r="K117" s="128" t="s">
        <v>354</v>
      </c>
      <c r="L117" s="128" t="s">
        <v>354</v>
      </c>
      <c r="M117" s="128" t="s">
        <v>13</v>
      </c>
      <c r="N117" s="128" t="s">
        <v>354</v>
      </c>
    </row>
    <row r="118" spans="1:14" x14ac:dyDescent="0.2">
      <c r="A118" s="128" t="s">
        <v>153</v>
      </c>
      <c r="B118" s="123">
        <f t="shared" si="1"/>
        <v>1784.8710637009888</v>
      </c>
      <c r="C118" s="123">
        <v>1770.096822204682</v>
      </c>
      <c r="D118" s="123">
        <v>14.774241496306804</v>
      </c>
      <c r="E118" s="123">
        <v>0</v>
      </c>
      <c r="F118" s="123">
        <v>0</v>
      </c>
      <c r="G118" s="123">
        <v>0</v>
      </c>
      <c r="H118" s="128"/>
      <c r="I118" s="128" t="s">
        <v>343</v>
      </c>
      <c r="J118" s="128">
        <v>0</v>
      </c>
      <c r="K118" s="128" t="s">
        <v>354</v>
      </c>
      <c r="L118" s="128" t="s">
        <v>354</v>
      </c>
      <c r="M118" s="128" t="s">
        <v>13</v>
      </c>
      <c r="N118" s="128" t="s">
        <v>354</v>
      </c>
    </row>
    <row r="119" spans="1:14" x14ac:dyDescent="0.2">
      <c r="A119" s="128" t="s">
        <v>333</v>
      </c>
      <c r="B119" s="123">
        <f t="shared" si="1"/>
        <v>2055.8139706010306</v>
      </c>
      <c r="C119" s="123">
        <v>333.06516394151157</v>
      </c>
      <c r="D119" s="123">
        <v>-223.58099891477951</v>
      </c>
      <c r="E119" s="123">
        <v>24.822602799363501</v>
      </c>
      <c r="F119" s="123">
        <v>1921.5072027749352</v>
      </c>
      <c r="G119" s="123">
        <v>0</v>
      </c>
      <c r="H119" s="128"/>
      <c r="I119" s="128" t="s">
        <v>343</v>
      </c>
      <c r="J119" s="128">
        <v>0</v>
      </c>
      <c r="K119" s="128" t="s">
        <v>354</v>
      </c>
      <c r="L119" s="128" t="s">
        <v>354</v>
      </c>
      <c r="M119" s="128" t="s">
        <v>354</v>
      </c>
      <c r="N119" s="128" t="s">
        <v>354</v>
      </c>
    </row>
    <row r="120" spans="1:14" x14ac:dyDescent="0.2">
      <c r="A120" s="128" t="s">
        <v>154</v>
      </c>
      <c r="B120" s="123">
        <f t="shared" si="1"/>
        <v>995.43553982573758</v>
      </c>
      <c r="C120" s="123">
        <v>722.09174295595608</v>
      </c>
      <c r="D120" s="123">
        <v>0</v>
      </c>
      <c r="E120" s="123">
        <v>291.64948652888921</v>
      </c>
      <c r="F120" s="123">
        <v>-18.3056896591076</v>
      </c>
      <c r="G120" s="123">
        <v>0</v>
      </c>
      <c r="H120" s="128"/>
      <c r="I120" s="128" t="s">
        <v>343</v>
      </c>
      <c r="J120" s="128">
        <v>0</v>
      </c>
      <c r="K120" s="128" t="s">
        <v>354</v>
      </c>
      <c r="L120" s="128" t="s">
        <v>354</v>
      </c>
      <c r="M120" s="128" t="s">
        <v>354</v>
      </c>
      <c r="N120" s="128" t="s">
        <v>354</v>
      </c>
    </row>
    <row r="121" spans="1:14" x14ac:dyDescent="0.2">
      <c r="A121" s="128" t="s">
        <v>337</v>
      </c>
      <c r="B121" s="123">
        <f t="shared" si="1"/>
        <v>1329.7809999999999</v>
      </c>
      <c r="C121" s="123">
        <v>0</v>
      </c>
      <c r="D121" s="123">
        <v>0</v>
      </c>
      <c r="E121" s="123">
        <v>0</v>
      </c>
      <c r="F121" s="123">
        <v>1329.7809999999999</v>
      </c>
      <c r="G121" s="123">
        <v>0</v>
      </c>
      <c r="H121" s="128"/>
      <c r="I121" s="128" t="s">
        <v>343</v>
      </c>
      <c r="J121" s="128">
        <v>0</v>
      </c>
      <c r="K121" s="128" t="s">
        <v>354</v>
      </c>
      <c r="L121" s="128" t="s">
        <v>354</v>
      </c>
      <c r="M121" s="128" t="s">
        <v>354</v>
      </c>
      <c r="N121" s="128" t="s">
        <v>354</v>
      </c>
    </row>
    <row r="122" spans="1:14" x14ac:dyDescent="0.2">
      <c r="A122" s="128" t="s">
        <v>155</v>
      </c>
      <c r="B122" s="123">
        <f t="shared" si="1"/>
        <v>1717.730739375942</v>
      </c>
      <c r="C122" s="123">
        <v>1635.2669136768225</v>
      </c>
      <c r="D122" s="123">
        <v>-72.52694228303119</v>
      </c>
      <c r="E122" s="123">
        <v>-4.9613269795729842</v>
      </c>
      <c r="F122" s="123">
        <v>159.95209496172382</v>
      </c>
      <c r="G122" s="123">
        <v>0</v>
      </c>
      <c r="H122" s="128"/>
      <c r="I122" s="128" t="s">
        <v>343</v>
      </c>
      <c r="J122" s="128">
        <v>0</v>
      </c>
      <c r="K122" s="128" t="s">
        <v>354</v>
      </c>
      <c r="L122" s="128" t="s">
        <v>354</v>
      </c>
      <c r="M122" s="128" t="s">
        <v>354</v>
      </c>
      <c r="N122" s="128" t="s">
        <v>354</v>
      </c>
    </row>
    <row r="123" spans="1:14" x14ac:dyDescent="0.2">
      <c r="A123" s="128" t="s">
        <v>156</v>
      </c>
      <c r="B123" s="123">
        <f t="shared" si="1"/>
        <v>8273.0405996181107</v>
      </c>
      <c r="C123" s="123">
        <v>5477.384449247872</v>
      </c>
      <c r="D123" s="123">
        <v>2254.2088452046437</v>
      </c>
      <c r="E123" s="123">
        <v>-2412.1037981677555</v>
      </c>
      <c r="F123" s="123">
        <v>2953.5511033333514</v>
      </c>
      <c r="G123" s="123">
        <v>0</v>
      </c>
      <c r="H123" s="128"/>
      <c r="I123" s="128" t="s">
        <v>343</v>
      </c>
      <c r="J123" s="128">
        <v>0</v>
      </c>
      <c r="K123" s="128" t="s">
        <v>354</v>
      </c>
      <c r="L123" s="128" t="s">
        <v>354</v>
      </c>
      <c r="M123" s="128" t="s">
        <v>354</v>
      </c>
      <c r="N123" s="128" t="s">
        <v>354</v>
      </c>
    </row>
    <row r="124" spans="1:14" x14ac:dyDescent="0.2">
      <c r="A124" s="128" t="s">
        <v>157</v>
      </c>
      <c r="B124" s="123">
        <f t="shared" si="1"/>
        <v>3977.0708741937151</v>
      </c>
      <c r="C124" s="123">
        <v>892.6267496589569</v>
      </c>
      <c r="D124" s="123">
        <v>75.72225581364232</v>
      </c>
      <c r="E124" s="123">
        <v>-177.89397562979639</v>
      </c>
      <c r="F124" s="123">
        <v>3186.6158443509125</v>
      </c>
      <c r="G124" s="123">
        <v>0</v>
      </c>
      <c r="H124" s="128"/>
      <c r="I124" s="128" t="s">
        <v>343</v>
      </c>
      <c r="J124" s="128">
        <v>0</v>
      </c>
      <c r="K124" s="128" t="s">
        <v>354</v>
      </c>
      <c r="L124" s="128" t="s">
        <v>354</v>
      </c>
      <c r="M124" s="128" t="s">
        <v>354</v>
      </c>
      <c r="N124" s="128" t="s">
        <v>354</v>
      </c>
    </row>
    <row r="125" spans="1:14" x14ac:dyDescent="0.2">
      <c r="A125" s="128" t="s">
        <v>158</v>
      </c>
      <c r="B125" s="123">
        <f t="shared" si="1"/>
        <v>3153.6755015737958</v>
      </c>
      <c r="C125" s="123">
        <v>438.74406649239364</v>
      </c>
      <c r="D125" s="123">
        <v>164.03737891669667</v>
      </c>
      <c r="E125" s="123">
        <v>-28.069327631930104</v>
      </c>
      <c r="F125" s="123">
        <v>2578.9633837966358</v>
      </c>
      <c r="G125" s="123">
        <v>0</v>
      </c>
      <c r="H125" s="128"/>
      <c r="I125" s="128" t="s">
        <v>343</v>
      </c>
      <c r="J125" s="128">
        <v>0</v>
      </c>
      <c r="K125" s="128" t="s">
        <v>354</v>
      </c>
      <c r="L125" s="128" t="s">
        <v>354</v>
      </c>
      <c r="M125" s="128" t="s">
        <v>354</v>
      </c>
      <c r="N125" s="128" t="s">
        <v>354</v>
      </c>
    </row>
    <row r="126" spans="1:14" x14ac:dyDescent="0.2">
      <c r="A126" s="128" t="s">
        <v>159</v>
      </c>
      <c r="B126" s="123">
        <f t="shared" si="1"/>
        <v>2342.170116931331</v>
      </c>
      <c r="C126" s="123">
        <v>366.72725354799468</v>
      </c>
      <c r="D126" s="123">
        <v>-50.008337563642158</v>
      </c>
      <c r="E126" s="123">
        <v>37.088160923586379</v>
      </c>
      <c r="F126" s="123">
        <v>1988.3630400233919</v>
      </c>
      <c r="G126" s="123">
        <v>0</v>
      </c>
      <c r="H126" s="128"/>
      <c r="I126" s="128" t="s">
        <v>343</v>
      </c>
      <c r="J126" s="128">
        <v>0</v>
      </c>
      <c r="K126" s="128" t="s">
        <v>354</v>
      </c>
      <c r="L126" s="128" t="s">
        <v>354</v>
      </c>
      <c r="M126" s="128" t="s">
        <v>354</v>
      </c>
      <c r="N126" s="128" t="s">
        <v>354</v>
      </c>
    </row>
    <row r="127" spans="1:14" x14ac:dyDescent="0.2">
      <c r="A127" s="128" t="s">
        <v>160</v>
      </c>
      <c r="B127" s="123">
        <f t="shared" si="1"/>
        <v>-1777.4639415376687</v>
      </c>
      <c r="C127" s="123">
        <v>-1520.2222829000677</v>
      </c>
      <c r="D127" s="123">
        <v>0</v>
      </c>
      <c r="E127" s="123">
        <v>26.24007931082549</v>
      </c>
      <c r="F127" s="123">
        <v>-283.48173794842626</v>
      </c>
      <c r="G127" s="123">
        <v>0</v>
      </c>
      <c r="H127" s="128"/>
      <c r="I127" s="128" t="s">
        <v>343</v>
      </c>
      <c r="J127" s="128">
        <v>0</v>
      </c>
      <c r="K127" s="128" t="s">
        <v>11</v>
      </c>
      <c r="L127" s="128" t="s">
        <v>354</v>
      </c>
      <c r="M127" s="128" t="s">
        <v>354</v>
      </c>
      <c r="N127" s="128" t="s">
        <v>354</v>
      </c>
    </row>
    <row r="128" spans="1:14" x14ac:dyDescent="0.2">
      <c r="A128" s="128" t="s">
        <v>161</v>
      </c>
      <c r="B128" s="123">
        <f t="shared" si="1"/>
        <v>0</v>
      </c>
      <c r="C128" s="123">
        <v>0</v>
      </c>
      <c r="D128" s="123">
        <v>0</v>
      </c>
      <c r="E128" s="123">
        <v>0</v>
      </c>
      <c r="F128" s="123">
        <v>0</v>
      </c>
      <c r="G128" s="123">
        <v>0</v>
      </c>
      <c r="H128" s="128"/>
      <c r="I128" s="128" t="s">
        <v>343</v>
      </c>
      <c r="J128" s="128">
        <v>0</v>
      </c>
      <c r="K128" s="128" t="s">
        <v>354</v>
      </c>
      <c r="L128" s="128" t="s">
        <v>12</v>
      </c>
      <c r="M128" s="128" t="s">
        <v>354</v>
      </c>
      <c r="N128" s="128" t="s">
        <v>354</v>
      </c>
    </row>
    <row r="129" spans="1:14" x14ac:dyDescent="0.2">
      <c r="A129" s="128" t="s">
        <v>162</v>
      </c>
      <c r="B129" s="123">
        <f t="shared" si="1"/>
        <v>0</v>
      </c>
      <c r="C129" s="123">
        <v>0</v>
      </c>
      <c r="D129" s="123">
        <v>0</v>
      </c>
      <c r="E129" s="123">
        <v>0</v>
      </c>
      <c r="F129" s="123">
        <v>0</v>
      </c>
      <c r="G129" s="123">
        <v>0</v>
      </c>
      <c r="H129" s="128"/>
      <c r="I129" s="128" t="s">
        <v>163</v>
      </c>
      <c r="J129" s="128">
        <v>0</v>
      </c>
      <c r="K129" s="128" t="s">
        <v>11</v>
      </c>
      <c r="L129" s="128" t="s">
        <v>354</v>
      </c>
      <c r="M129" s="128" t="s">
        <v>354</v>
      </c>
      <c r="N129" s="128" t="s">
        <v>354</v>
      </c>
    </row>
    <row r="130" spans="1:14" x14ac:dyDescent="0.2">
      <c r="A130" s="128" t="s">
        <v>348</v>
      </c>
      <c r="B130" s="123">
        <f t="shared" si="1"/>
        <v>0</v>
      </c>
      <c r="C130" s="123">
        <v>0</v>
      </c>
      <c r="D130" s="123">
        <v>0</v>
      </c>
      <c r="E130" s="123">
        <v>0</v>
      </c>
      <c r="F130" s="123">
        <v>0</v>
      </c>
      <c r="G130" s="123">
        <v>0</v>
      </c>
      <c r="H130" s="128"/>
      <c r="I130" s="128" t="s">
        <v>163</v>
      </c>
      <c r="J130" s="128">
        <v>0</v>
      </c>
      <c r="K130" s="128" t="s">
        <v>354</v>
      </c>
      <c r="L130" s="128" t="s">
        <v>354</v>
      </c>
      <c r="M130" s="128" t="s">
        <v>354</v>
      </c>
      <c r="N130" s="128" t="s">
        <v>354</v>
      </c>
    </row>
    <row r="131" spans="1:14" x14ac:dyDescent="0.2">
      <c r="A131" s="128" t="s">
        <v>164</v>
      </c>
      <c r="B131" s="123">
        <f t="shared" si="1"/>
        <v>2543.7785990587649</v>
      </c>
      <c r="C131" s="123">
        <v>1166.3560607634831</v>
      </c>
      <c r="D131" s="123">
        <v>251.74151711305669</v>
      </c>
      <c r="E131" s="123">
        <v>18.095604995746029</v>
      </c>
      <c r="F131" s="123">
        <v>1107.5854161864791</v>
      </c>
      <c r="G131" s="123">
        <v>0</v>
      </c>
      <c r="H131" s="128"/>
      <c r="I131" s="128" t="s">
        <v>163</v>
      </c>
      <c r="J131" s="128">
        <v>0</v>
      </c>
      <c r="K131" s="128" t="s">
        <v>354</v>
      </c>
      <c r="L131" s="128" t="s">
        <v>354</v>
      </c>
      <c r="M131" s="128" t="s">
        <v>354</v>
      </c>
      <c r="N131" s="128" t="s">
        <v>354</v>
      </c>
    </row>
    <row r="132" spans="1:14" x14ac:dyDescent="0.2">
      <c r="A132" s="128" t="s">
        <v>165</v>
      </c>
      <c r="B132" s="123">
        <f t="shared" si="1"/>
        <v>-123.14603433917995</v>
      </c>
      <c r="C132" s="123">
        <v>-123.14603433917995</v>
      </c>
      <c r="D132" s="123">
        <v>0</v>
      </c>
      <c r="E132" s="123">
        <v>0</v>
      </c>
      <c r="F132" s="123">
        <v>0</v>
      </c>
      <c r="G132" s="123">
        <v>0</v>
      </c>
      <c r="H132" s="128"/>
      <c r="I132" s="128" t="s">
        <v>163</v>
      </c>
      <c r="J132" s="128">
        <v>0</v>
      </c>
      <c r="K132" s="128" t="s">
        <v>354</v>
      </c>
      <c r="L132" s="128" t="s">
        <v>12</v>
      </c>
      <c r="M132" s="128" t="s">
        <v>354</v>
      </c>
      <c r="N132" s="128" t="s">
        <v>354</v>
      </c>
    </row>
    <row r="133" spans="1:14" x14ac:dyDescent="0.2">
      <c r="A133" s="128" t="s">
        <v>166</v>
      </c>
      <c r="B133" s="123">
        <f t="shared" si="1"/>
        <v>84.479892568540819</v>
      </c>
      <c r="C133" s="123">
        <v>18.140016705389627</v>
      </c>
      <c r="D133" s="123">
        <v>0</v>
      </c>
      <c r="E133" s="123">
        <v>0</v>
      </c>
      <c r="F133" s="123">
        <v>66.339875863151192</v>
      </c>
      <c r="G133" s="123">
        <v>0</v>
      </c>
      <c r="H133" s="128"/>
      <c r="I133" s="128" t="s">
        <v>163</v>
      </c>
      <c r="J133" s="128">
        <v>0</v>
      </c>
      <c r="K133" s="128" t="s">
        <v>354</v>
      </c>
      <c r="L133" s="128" t="s">
        <v>12</v>
      </c>
      <c r="M133" s="128" t="s">
        <v>354</v>
      </c>
      <c r="N133" s="128" t="s">
        <v>354</v>
      </c>
    </row>
    <row r="134" spans="1:14" x14ac:dyDescent="0.2">
      <c r="A134" s="128" t="s">
        <v>167</v>
      </c>
      <c r="B134" s="123">
        <f t="shared" ref="B134:B197" si="2">SUM(C134:G134)</f>
        <v>494.60218120451958</v>
      </c>
      <c r="C134" s="123">
        <v>342.91311394156742</v>
      </c>
      <c r="D134" s="123">
        <v>-2.6332389587181676E-2</v>
      </c>
      <c r="E134" s="123">
        <v>0</v>
      </c>
      <c r="F134" s="123">
        <v>151.71539965253936</v>
      </c>
      <c r="G134" s="123">
        <v>0</v>
      </c>
      <c r="H134" s="128"/>
      <c r="I134" s="128" t="s">
        <v>163</v>
      </c>
      <c r="J134" s="128">
        <v>0</v>
      </c>
      <c r="K134" s="128" t="s">
        <v>354</v>
      </c>
      <c r="L134" s="128" t="s">
        <v>12</v>
      </c>
      <c r="M134" s="128" t="s">
        <v>354</v>
      </c>
      <c r="N134" s="128" t="s">
        <v>354</v>
      </c>
    </row>
    <row r="135" spans="1:14" x14ac:dyDescent="0.2">
      <c r="A135" s="128" t="s">
        <v>168</v>
      </c>
      <c r="B135" s="123">
        <f t="shared" si="2"/>
        <v>137.78367833531462</v>
      </c>
      <c r="C135" s="123">
        <v>83.489031527748395</v>
      </c>
      <c r="D135" s="123">
        <v>-11.979350892258786</v>
      </c>
      <c r="E135" s="123">
        <v>11.55321245467605</v>
      </c>
      <c r="F135" s="123">
        <v>54.72078524514896</v>
      </c>
      <c r="G135" s="123">
        <v>0</v>
      </c>
      <c r="H135" s="128"/>
      <c r="I135" s="128" t="s">
        <v>163</v>
      </c>
      <c r="J135" s="128">
        <v>0</v>
      </c>
      <c r="K135" s="128" t="s">
        <v>354</v>
      </c>
      <c r="L135" s="128" t="s">
        <v>12</v>
      </c>
      <c r="M135" s="128" t="s">
        <v>354</v>
      </c>
      <c r="N135" s="128" t="s">
        <v>354</v>
      </c>
    </row>
    <row r="136" spans="1:14" x14ac:dyDescent="0.2">
      <c r="A136" s="128" t="s">
        <v>169</v>
      </c>
      <c r="B136" s="123">
        <f t="shared" si="2"/>
        <v>257.17069398379908</v>
      </c>
      <c r="C136" s="123">
        <v>87.806233551651388</v>
      </c>
      <c r="D136" s="123">
        <v>0</v>
      </c>
      <c r="E136" s="123">
        <v>0</v>
      </c>
      <c r="F136" s="123">
        <v>169.36446043214772</v>
      </c>
      <c r="G136" s="123">
        <v>0</v>
      </c>
      <c r="H136" s="128"/>
      <c r="I136" s="128" t="s">
        <v>163</v>
      </c>
      <c r="J136" s="128">
        <v>0</v>
      </c>
      <c r="K136" s="128" t="s">
        <v>354</v>
      </c>
      <c r="L136" s="128" t="s">
        <v>12</v>
      </c>
      <c r="M136" s="128" t="s">
        <v>354</v>
      </c>
      <c r="N136" s="128" t="s">
        <v>354</v>
      </c>
    </row>
    <row r="137" spans="1:14" x14ac:dyDescent="0.2">
      <c r="A137" s="128" t="s">
        <v>170</v>
      </c>
      <c r="B137" s="123">
        <f t="shared" si="2"/>
        <v>1544.2675477462644</v>
      </c>
      <c r="C137" s="123">
        <v>410.79332444926774</v>
      </c>
      <c r="D137" s="123">
        <v>62.836159740521936</v>
      </c>
      <c r="E137" s="123">
        <v>62.55779001424844</v>
      </c>
      <c r="F137" s="123">
        <v>1008.0802735422262</v>
      </c>
      <c r="G137" s="123">
        <v>0</v>
      </c>
      <c r="H137" s="128"/>
      <c r="I137" s="128" t="s">
        <v>163</v>
      </c>
      <c r="J137" s="128">
        <v>0</v>
      </c>
      <c r="K137" s="128" t="s">
        <v>354</v>
      </c>
      <c r="L137" s="128" t="s">
        <v>354</v>
      </c>
      <c r="M137" s="128" t="s">
        <v>354</v>
      </c>
      <c r="N137" s="128" t="s">
        <v>354</v>
      </c>
    </row>
    <row r="138" spans="1:14" x14ac:dyDescent="0.2">
      <c r="A138" s="128" t="s">
        <v>171</v>
      </c>
      <c r="B138" s="123">
        <f t="shared" si="2"/>
        <v>3995.5108384613759</v>
      </c>
      <c r="C138" s="123">
        <v>248.10236678885923</v>
      </c>
      <c r="D138" s="123">
        <v>185.39883651949961</v>
      </c>
      <c r="E138" s="123">
        <v>-81.322599657648809</v>
      </c>
      <c r="F138" s="123">
        <v>3643.3322348106658</v>
      </c>
      <c r="G138" s="123">
        <v>0</v>
      </c>
      <c r="H138" s="128"/>
      <c r="I138" s="128" t="s">
        <v>163</v>
      </c>
      <c r="J138" s="128">
        <v>0</v>
      </c>
      <c r="K138" s="128" t="s">
        <v>354</v>
      </c>
      <c r="L138" s="128" t="s">
        <v>354</v>
      </c>
      <c r="M138" s="128" t="s">
        <v>354</v>
      </c>
      <c r="N138" s="128" t="s">
        <v>354</v>
      </c>
    </row>
    <row r="139" spans="1:14" x14ac:dyDescent="0.2">
      <c r="A139" s="128" t="s">
        <v>172</v>
      </c>
      <c r="B139" s="123">
        <f t="shared" si="2"/>
        <v>97.844109773223721</v>
      </c>
      <c r="C139" s="123">
        <v>68.717882047079385</v>
      </c>
      <c r="D139" s="123">
        <v>0</v>
      </c>
      <c r="E139" s="123">
        <v>0</v>
      </c>
      <c r="F139" s="123">
        <v>29.126227726144343</v>
      </c>
      <c r="G139" s="123">
        <v>0</v>
      </c>
      <c r="H139" s="128"/>
      <c r="I139" s="128" t="s">
        <v>163</v>
      </c>
      <c r="J139" s="128">
        <v>0</v>
      </c>
      <c r="K139" s="128" t="s">
        <v>354</v>
      </c>
      <c r="L139" s="128" t="s">
        <v>354</v>
      </c>
      <c r="M139" s="128" t="s">
        <v>13</v>
      </c>
      <c r="N139" s="128" t="s">
        <v>354</v>
      </c>
    </row>
    <row r="140" spans="1:14" x14ac:dyDescent="0.2">
      <c r="A140" s="128" t="s">
        <v>173</v>
      </c>
      <c r="B140" s="123">
        <f t="shared" si="2"/>
        <v>2734.8318567451279</v>
      </c>
      <c r="C140" s="123">
        <v>521.29586597279831</v>
      </c>
      <c r="D140" s="123">
        <v>452.30921358200129</v>
      </c>
      <c r="E140" s="123">
        <v>8.1596019021849759</v>
      </c>
      <c r="F140" s="123">
        <v>1753.0671752881433</v>
      </c>
      <c r="G140" s="123">
        <v>0</v>
      </c>
      <c r="H140" s="128"/>
      <c r="I140" s="128" t="s">
        <v>163</v>
      </c>
      <c r="J140" s="128">
        <v>0</v>
      </c>
      <c r="K140" s="128" t="s">
        <v>354</v>
      </c>
      <c r="L140" s="128" t="s">
        <v>354</v>
      </c>
      <c r="M140" s="128" t="s">
        <v>13</v>
      </c>
      <c r="N140" s="128" t="s">
        <v>354</v>
      </c>
    </row>
    <row r="141" spans="1:14" x14ac:dyDescent="0.2">
      <c r="A141" s="128" t="s">
        <v>174</v>
      </c>
      <c r="B141" s="123">
        <f t="shared" si="2"/>
        <v>143.37818865290794</v>
      </c>
      <c r="C141" s="123">
        <v>10.398771357095832</v>
      </c>
      <c r="D141" s="123">
        <v>0</v>
      </c>
      <c r="E141" s="123">
        <v>0.26024385696954722</v>
      </c>
      <c r="F141" s="123">
        <v>132.71917343884255</v>
      </c>
      <c r="G141" s="123">
        <v>0</v>
      </c>
      <c r="H141" s="128"/>
      <c r="I141" s="128" t="s">
        <v>163</v>
      </c>
      <c r="J141" s="128">
        <v>0</v>
      </c>
      <c r="K141" s="128" t="s">
        <v>11</v>
      </c>
      <c r="L141" s="128" t="s">
        <v>12</v>
      </c>
      <c r="M141" s="128" t="s">
        <v>354</v>
      </c>
      <c r="N141" s="128" t="s">
        <v>354</v>
      </c>
    </row>
    <row r="142" spans="1:14" x14ac:dyDescent="0.2">
      <c r="A142" s="128" t="s">
        <v>175</v>
      </c>
      <c r="B142" s="123">
        <f t="shared" si="2"/>
        <v>12874.045683970809</v>
      </c>
      <c r="C142" s="123">
        <v>4202.2083690300033</v>
      </c>
      <c r="D142" s="123">
        <v>2259.7082510188629</v>
      </c>
      <c r="E142" s="123">
        <v>-914.84181087943318</v>
      </c>
      <c r="F142" s="123">
        <v>7326.9708748013772</v>
      </c>
      <c r="G142" s="123">
        <v>0</v>
      </c>
      <c r="H142" s="128"/>
      <c r="I142" s="128" t="s">
        <v>163</v>
      </c>
      <c r="J142" s="128">
        <v>0</v>
      </c>
      <c r="K142" s="128" t="s">
        <v>354</v>
      </c>
      <c r="L142" s="128" t="s">
        <v>354</v>
      </c>
      <c r="M142" s="128" t="s">
        <v>354</v>
      </c>
      <c r="N142" s="128" t="s">
        <v>354</v>
      </c>
    </row>
    <row r="143" spans="1:14" x14ac:dyDescent="0.2">
      <c r="A143" s="128" t="s">
        <v>176</v>
      </c>
      <c r="B143" s="123">
        <f t="shared" si="2"/>
        <v>732.12007134367468</v>
      </c>
      <c r="C143" s="123">
        <v>60.095472260657253</v>
      </c>
      <c r="D143" s="123">
        <v>131.35459908301729</v>
      </c>
      <c r="E143" s="123">
        <v>0</v>
      </c>
      <c r="F143" s="123">
        <v>540.67000000000007</v>
      </c>
      <c r="G143" s="123">
        <v>0</v>
      </c>
      <c r="H143" s="128"/>
      <c r="I143" s="128" t="s">
        <v>163</v>
      </c>
      <c r="J143" s="128">
        <v>0</v>
      </c>
      <c r="K143" s="128" t="s">
        <v>354</v>
      </c>
      <c r="L143" s="128" t="s">
        <v>354</v>
      </c>
      <c r="M143" s="128" t="s">
        <v>13</v>
      </c>
      <c r="N143" s="128" t="s">
        <v>354</v>
      </c>
    </row>
    <row r="144" spans="1:14" x14ac:dyDescent="0.2">
      <c r="A144" s="128" t="s">
        <v>177</v>
      </c>
      <c r="B144" s="123">
        <f t="shared" si="2"/>
        <v>9631.6057347328915</v>
      </c>
      <c r="C144" s="123">
        <v>2029.6382755906043</v>
      </c>
      <c r="D144" s="123">
        <v>214.77969782210116</v>
      </c>
      <c r="E144" s="123">
        <v>187.96705206050626</v>
      </c>
      <c r="F144" s="123">
        <v>7199.2207092596791</v>
      </c>
      <c r="G144" s="123">
        <v>0</v>
      </c>
      <c r="H144" s="128"/>
      <c r="I144" s="128" t="s">
        <v>163</v>
      </c>
      <c r="J144" s="128">
        <v>0</v>
      </c>
      <c r="K144" s="128" t="s">
        <v>354</v>
      </c>
      <c r="L144" s="128" t="s">
        <v>354</v>
      </c>
      <c r="M144" s="128" t="s">
        <v>354</v>
      </c>
      <c r="N144" s="128" t="s">
        <v>354</v>
      </c>
    </row>
    <row r="145" spans="1:14" x14ac:dyDescent="0.2">
      <c r="A145" s="128" t="s">
        <v>178</v>
      </c>
      <c r="B145" s="123">
        <f t="shared" si="2"/>
        <v>17788.004033743229</v>
      </c>
      <c r="C145" s="123">
        <v>9149.0041076749494</v>
      </c>
      <c r="D145" s="123">
        <v>5029.2410119426686</v>
      </c>
      <c r="E145" s="123">
        <v>-1809.888007583068</v>
      </c>
      <c r="F145" s="123">
        <v>5419.6469217086787</v>
      </c>
      <c r="G145" s="123">
        <v>0</v>
      </c>
      <c r="H145" s="128"/>
      <c r="I145" s="128" t="s">
        <v>163</v>
      </c>
      <c r="J145" s="128">
        <v>0</v>
      </c>
      <c r="K145" s="128" t="s">
        <v>354</v>
      </c>
      <c r="L145" s="128" t="s">
        <v>354</v>
      </c>
      <c r="M145" s="128" t="s">
        <v>354</v>
      </c>
      <c r="N145" s="128" t="s">
        <v>353</v>
      </c>
    </row>
    <row r="146" spans="1:14" x14ac:dyDescent="0.2">
      <c r="A146" s="128" t="s">
        <v>179</v>
      </c>
      <c r="B146" s="123">
        <f t="shared" si="2"/>
        <v>471.15757893202237</v>
      </c>
      <c r="C146" s="123">
        <v>92.798026023106615</v>
      </c>
      <c r="D146" s="123">
        <v>3.7600496767871399E-3</v>
      </c>
      <c r="E146" s="123">
        <v>18.145999740174737</v>
      </c>
      <c r="F146" s="123">
        <v>360.20979311906422</v>
      </c>
      <c r="G146" s="123">
        <v>0</v>
      </c>
      <c r="H146" s="128"/>
      <c r="I146" s="128" t="s">
        <v>163</v>
      </c>
      <c r="J146" s="128" t="s">
        <v>180</v>
      </c>
      <c r="K146" s="128" t="s">
        <v>354</v>
      </c>
      <c r="L146" s="128" t="s">
        <v>12</v>
      </c>
      <c r="M146" s="128" t="s">
        <v>354</v>
      </c>
      <c r="N146" s="128" t="s">
        <v>354</v>
      </c>
    </row>
    <row r="147" spans="1:14" x14ac:dyDescent="0.2">
      <c r="A147" s="128" t="s">
        <v>181</v>
      </c>
      <c r="B147" s="123">
        <f t="shared" si="2"/>
        <v>5516.7210388565018</v>
      </c>
      <c r="C147" s="123">
        <v>811.02124006545489</v>
      </c>
      <c r="D147" s="123">
        <v>-78.4591139109002</v>
      </c>
      <c r="E147" s="123">
        <v>279.08094404930364</v>
      </c>
      <c r="F147" s="123">
        <v>4505.0779686526439</v>
      </c>
      <c r="G147" s="123">
        <v>0</v>
      </c>
      <c r="H147" s="128"/>
      <c r="I147" s="128" t="s">
        <v>163</v>
      </c>
      <c r="J147" s="128">
        <v>0</v>
      </c>
      <c r="K147" s="128" t="s">
        <v>354</v>
      </c>
      <c r="L147" s="128" t="s">
        <v>354</v>
      </c>
      <c r="M147" s="128" t="s">
        <v>354</v>
      </c>
      <c r="N147" s="128" t="s">
        <v>354</v>
      </c>
    </row>
    <row r="148" spans="1:14" x14ac:dyDescent="0.2">
      <c r="A148" s="128" t="s">
        <v>182</v>
      </c>
      <c r="B148" s="123">
        <f t="shared" si="2"/>
        <v>2302.9259138674975</v>
      </c>
      <c r="C148" s="123">
        <v>662.1502262355134</v>
      </c>
      <c r="D148" s="123">
        <v>221.86483687392618</v>
      </c>
      <c r="E148" s="123">
        <v>-81.465941471371465</v>
      </c>
      <c r="F148" s="123">
        <v>1500.3767922294294</v>
      </c>
      <c r="G148" s="123">
        <v>0</v>
      </c>
      <c r="H148" s="128"/>
      <c r="I148" s="128" t="s">
        <v>163</v>
      </c>
      <c r="J148" s="128">
        <v>0</v>
      </c>
      <c r="K148" s="128" t="s">
        <v>354</v>
      </c>
      <c r="L148" s="128" t="s">
        <v>354</v>
      </c>
      <c r="M148" s="128" t="s">
        <v>354</v>
      </c>
      <c r="N148" s="128" t="s">
        <v>354</v>
      </c>
    </row>
    <row r="149" spans="1:14" x14ac:dyDescent="0.2">
      <c r="A149" s="128" t="s">
        <v>340</v>
      </c>
      <c r="B149" s="123">
        <f t="shared" si="2"/>
        <v>0.64835700523495121</v>
      </c>
      <c r="C149" s="123">
        <v>0.64835700523495121</v>
      </c>
      <c r="D149" s="123">
        <v>0</v>
      </c>
      <c r="E149" s="123">
        <v>0</v>
      </c>
      <c r="F149" s="123">
        <v>0</v>
      </c>
      <c r="G149" s="123">
        <v>0</v>
      </c>
      <c r="H149" s="128"/>
      <c r="I149" s="128" t="s">
        <v>163</v>
      </c>
      <c r="J149" s="128">
        <v>0</v>
      </c>
      <c r="K149" s="128" t="s">
        <v>354</v>
      </c>
      <c r="L149" s="128" t="s">
        <v>12</v>
      </c>
      <c r="M149" s="128" t="s">
        <v>354</v>
      </c>
      <c r="N149" s="128" t="s">
        <v>354</v>
      </c>
    </row>
    <row r="150" spans="1:14" x14ac:dyDescent="0.2">
      <c r="A150" s="128" t="s">
        <v>342</v>
      </c>
      <c r="B150" s="123">
        <f t="shared" si="2"/>
        <v>0</v>
      </c>
      <c r="C150" s="123">
        <v>0</v>
      </c>
      <c r="D150" s="123">
        <v>0</v>
      </c>
      <c r="E150" s="123">
        <v>0</v>
      </c>
      <c r="F150" s="123">
        <v>0</v>
      </c>
      <c r="G150" s="123">
        <v>0</v>
      </c>
      <c r="H150" s="128"/>
      <c r="I150" s="128" t="s">
        <v>163</v>
      </c>
      <c r="J150" s="128">
        <v>0</v>
      </c>
      <c r="K150" s="128" t="s">
        <v>354</v>
      </c>
      <c r="L150" s="128" t="s">
        <v>354</v>
      </c>
      <c r="M150" s="128" t="s">
        <v>354</v>
      </c>
      <c r="N150" s="128" t="s">
        <v>354</v>
      </c>
    </row>
    <row r="151" spans="1:14" x14ac:dyDescent="0.2">
      <c r="A151" s="128" t="s">
        <v>183</v>
      </c>
      <c r="B151" s="123">
        <f t="shared" si="2"/>
        <v>1840.8782683832349</v>
      </c>
      <c r="C151" s="123">
        <v>35.128267037857491</v>
      </c>
      <c r="D151" s="123">
        <v>0</v>
      </c>
      <c r="E151" s="123">
        <v>1751.2122901895104</v>
      </c>
      <c r="F151" s="123">
        <v>54.537711155866901</v>
      </c>
      <c r="G151" s="123">
        <v>0</v>
      </c>
      <c r="H151" s="128"/>
      <c r="I151" s="128" t="s">
        <v>163</v>
      </c>
      <c r="J151" s="128">
        <v>0</v>
      </c>
      <c r="K151" s="128" t="s">
        <v>11</v>
      </c>
      <c r="L151" s="128" t="s">
        <v>12</v>
      </c>
      <c r="M151" s="128" t="s">
        <v>354</v>
      </c>
      <c r="N151" s="128" t="s">
        <v>354</v>
      </c>
    </row>
    <row r="152" spans="1:14" x14ac:dyDescent="0.2">
      <c r="A152" s="128" t="s">
        <v>184</v>
      </c>
      <c r="B152" s="123">
        <f t="shared" si="2"/>
        <v>56.527942492691956</v>
      </c>
      <c r="C152" s="123">
        <v>37.754706077376483</v>
      </c>
      <c r="D152" s="123">
        <v>0</v>
      </c>
      <c r="E152" s="123">
        <v>-0.69647299949220975</v>
      </c>
      <c r="F152" s="123">
        <v>19.469709414807681</v>
      </c>
      <c r="G152" s="123">
        <v>0</v>
      </c>
      <c r="H152" s="128"/>
      <c r="I152" s="128" t="s">
        <v>163</v>
      </c>
      <c r="J152" s="128">
        <v>0</v>
      </c>
      <c r="K152" s="128" t="s">
        <v>11</v>
      </c>
      <c r="L152" s="128" t="s">
        <v>12</v>
      </c>
      <c r="M152" s="128" t="s">
        <v>354</v>
      </c>
      <c r="N152" s="128" t="s">
        <v>354</v>
      </c>
    </row>
    <row r="153" spans="1:14" x14ac:dyDescent="0.2">
      <c r="A153" s="128" t="s">
        <v>185</v>
      </c>
      <c r="B153" s="123">
        <f t="shared" si="2"/>
        <v>2536.5416457396423</v>
      </c>
      <c r="C153" s="123">
        <v>564.42391685375389</v>
      </c>
      <c r="D153" s="123">
        <v>0</v>
      </c>
      <c r="E153" s="123">
        <v>1770.2632934942426</v>
      </c>
      <c r="F153" s="123">
        <v>201.85443539164609</v>
      </c>
      <c r="G153" s="123">
        <v>0</v>
      </c>
      <c r="H153" s="128"/>
      <c r="I153" s="128" t="s">
        <v>163</v>
      </c>
      <c r="J153" s="128">
        <v>0</v>
      </c>
      <c r="K153" s="128" t="s">
        <v>354</v>
      </c>
      <c r="L153" s="128" t="s">
        <v>354</v>
      </c>
      <c r="M153" s="128" t="s">
        <v>354</v>
      </c>
      <c r="N153" s="128" t="s">
        <v>354</v>
      </c>
    </row>
    <row r="154" spans="1:14" x14ac:dyDescent="0.2">
      <c r="A154" s="128" t="s">
        <v>335</v>
      </c>
      <c r="B154" s="123">
        <f t="shared" si="2"/>
        <v>19459.034449712497</v>
      </c>
      <c r="C154" s="123">
        <v>-251.92217501409993</v>
      </c>
      <c r="D154" s="123">
        <v>-19.57133118506059</v>
      </c>
      <c r="E154" s="123">
        <v>5559.093100021104</v>
      </c>
      <c r="F154" s="123">
        <v>14171.434855890553</v>
      </c>
      <c r="G154" s="123">
        <v>0</v>
      </c>
      <c r="H154" s="128"/>
      <c r="I154" s="128" t="s">
        <v>163</v>
      </c>
      <c r="J154" s="128">
        <v>0</v>
      </c>
      <c r="K154" s="128" t="s">
        <v>354</v>
      </c>
      <c r="L154" s="128" t="s">
        <v>354</v>
      </c>
      <c r="M154" s="128" t="s">
        <v>354</v>
      </c>
      <c r="N154" s="128" t="s">
        <v>354</v>
      </c>
    </row>
    <row r="155" spans="1:14" x14ac:dyDescent="0.2">
      <c r="A155" s="128" t="s">
        <v>186</v>
      </c>
      <c r="B155" s="123">
        <f t="shared" si="2"/>
        <v>4790.1309598715916</v>
      </c>
      <c r="C155" s="123">
        <v>581.38257154984342</v>
      </c>
      <c r="D155" s="123">
        <v>54.737249392716876</v>
      </c>
      <c r="E155" s="123">
        <v>-645.65775240778328</v>
      </c>
      <c r="F155" s="123">
        <v>4799.6688913368143</v>
      </c>
      <c r="G155" s="123">
        <v>0</v>
      </c>
      <c r="H155" s="128"/>
      <c r="I155" s="128" t="s">
        <v>163</v>
      </c>
      <c r="J155" s="128">
        <v>0</v>
      </c>
      <c r="K155" s="128" t="s">
        <v>354</v>
      </c>
      <c r="L155" s="128" t="s">
        <v>354</v>
      </c>
      <c r="M155" s="128" t="s">
        <v>354</v>
      </c>
      <c r="N155" s="128" t="s">
        <v>354</v>
      </c>
    </row>
    <row r="156" spans="1:14" x14ac:dyDescent="0.2">
      <c r="A156" s="128" t="s">
        <v>187</v>
      </c>
      <c r="B156" s="123">
        <f t="shared" si="2"/>
        <v>2277.0490407153179</v>
      </c>
      <c r="C156" s="123">
        <v>2183.9682027652175</v>
      </c>
      <c r="D156" s="123">
        <v>5.1261695564332328</v>
      </c>
      <c r="E156" s="123">
        <v>-35.662554155423877</v>
      </c>
      <c r="F156" s="123">
        <v>123.61722254909145</v>
      </c>
      <c r="G156" s="123">
        <v>0</v>
      </c>
      <c r="H156" s="128"/>
      <c r="I156" s="128" t="s">
        <v>163</v>
      </c>
      <c r="J156" s="128">
        <v>0</v>
      </c>
      <c r="K156" s="128" t="s">
        <v>354</v>
      </c>
      <c r="L156" s="128" t="s">
        <v>354</v>
      </c>
      <c r="M156" s="128" t="s">
        <v>13</v>
      </c>
      <c r="N156" s="128" t="s">
        <v>354</v>
      </c>
    </row>
    <row r="157" spans="1:14" x14ac:dyDescent="0.2">
      <c r="A157" s="128" t="s">
        <v>188</v>
      </c>
      <c r="B157" s="123">
        <f t="shared" si="2"/>
        <v>1720.4291765408746</v>
      </c>
      <c r="C157" s="123">
        <v>1720.4291765408746</v>
      </c>
      <c r="D157" s="123">
        <v>0</v>
      </c>
      <c r="E157" s="123">
        <v>0</v>
      </c>
      <c r="F157" s="123">
        <v>0</v>
      </c>
      <c r="G157" s="123">
        <v>0</v>
      </c>
      <c r="H157" s="128"/>
      <c r="I157" s="128" t="s">
        <v>163</v>
      </c>
      <c r="J157" s="128" t="s">
        <v>180</v>
      </c>
      <c r="K157" s="128" t="s">
        <v>354</v>
      </c>
      <c r="L157" s="128" t="s">
        <v>354</v>
      </c>
      <c r="M157" s="128" t="s">
        <v>354</v>
      </c>
      <c r="N157" s="128" t="s">
        <v>354</v>
      </c>
    </row>
    <row r="158" spans="1:14" x14ac:dyDescent="0.2">
      <c r="A158" s="128" t="s">
        <v>189</v>
      </c>
      <c r="B158" s="123">
        <f t="shared" si="2"/>
        <v>22344.454476024141</v>
      </c>
      <c r="C158" s="123">
        <v>1101.3124070220917</v>
      </c>
      <c r="D158" s="123">
        <v>928.11344398053097</v>
      </c>
      <c r="E158" s="123">
        <v>-2662.3135830545057</v>
      </c>
      <c r="F158" s="123">
        <v>22977.342208076025</v>
      </c>
      <c r="G158" s="123">
        <v>0</v>
      </c>
      <c r="H158" s="128"/>
      <c r="I158" s="128" t="s">
        <v>163</v>
      </c>
      <c r="J158" s="128">
        <v>0</v>
      </c>
      <c r="K158" s="128" t="s">
        <v>354</v>
      </c>
      <c r="L158" s="128" t="s">
        <v>354</v>
      </c>
      <c r="M158" s="128" t="s">
        <v>354</v>
      </c>
      <c r="N158" s="128" t="s">
        <v>354</v>
      </c>
    </row>
    <row r="159" spans="1:14" x14ac:dyDescent="0.2">
      <c r="A159" s="128" t="s">
        <v>190</v>
      </c>
      <c r="B159" s="123">
        <f t="shared" si="2"/>
        <v>-32.208517767967379</v>
      </c>
      <c r="C159" s="123">
        <v>19.853094400079701</v>
      </c>
      <c r="D159" s="123">
        <v>7.52719938302375</v>
      </c>
      <c r="E159" s="123">
        <v>0</v>
      </c>
      <c r="F159" s="123">
        <v>-59.588811551070833</v>
      </c>
      <c r="G159" s="123">
        <v>0</v>
      </c>
      <c r="H159" s="128"/>
      <c r="I159" s="128" t="s">
        <v>163</v>
      </c>
      <c r="J159" s="128">
        <v>0</v>
      </c>
      <c r="K159" s="128" t="s">
        <v>11</v>
      </c>
      <c r="L159" s="128" t="s">
        <v>354</v>
      </c>
      <c r="M159" s="128" t="s">
        <v>13</v>
      </c>
      <c r="N159" s="128" t="s">
        <v>354</v>
      </c>
    </row>
    <row r="160" spans="1:14" x14ac:dyDescent="0.2">
      <c r="A160" s="128" t="s">
        <v>191</v>
      </c>
      <c r="B160" s="123">
        <f t="shared" si="2"/>
        <v>-1.1835505020127528</v>
      </c>
      <c r="C160" s="123">
        <v>-1.1835505020127528</v>
      </c>
      <c r="D160" s="123">
        <v>0</v>
      </c>
      <c r="E160" s="123">
        <v>0</v>
      </c>
      <c r="F160" s="123">
        <v>0</v>
      </c>
      <c r="G160" s="123">
        <v>0</v>
      </c>
      <c r="H160" s="128"/>
      <c r="I160" s="128" t="s">
        <v>163</v>
      </c>
      <c r="J160" s="128">
        <v>0</v>
      </c>
      <c r="K160" s="128" t="s">
        <v>11</v>
      </c>
      <c r="L160" s="128" t="s">
        <v>12</v>
      </c>
      <c r="M160" s="128" t="s">
        <v>354</v>
      </c>
      <c r="N160" s="128" t="s">
        <v>354</v>
      </c>
    </row>
    <row r="161" spans="1:14" x14ac:dyDescent="0.2">
      <c r="A161" s="128" t="s">
        <v>192</v>
      </c>
      <c r="B161" s="123">
        <f t="shared" si="2"/>
        <v>1253.4537791319262</v>
      </c>
      <c r="C161" s="123">
        <v>450.92622976535631</v>
      </c>
      <c r="D161" s="123">
        <v>-97.013013552096837</v>
      </c>
      <c r="E161" s="123">
        <v>-81.897772231690254</v>
      </c>
      <c r="F161" s="123">
        <v>981.43833515035692</v>
      </c>
      <c r="G161" s="123">
        <v>0</v>
      </c>
      <c r="H161" s="128"/>
      <c r="I161" s="128" t="s">
        <v>163</v>
      </c>
      <c r="J161" s="128" t="s">
        <v>180</v>
      </c>
      <c r="K161" s="128" t="s">
        <v>354</v>
      </c>
      <c r="L161" s="128" t="s">
        <v>354</v>
      </c>
      <c r="M161" s="128" t="s">
        <v>13</v>
      </c>
      <c r="N161" s="128" t="s">
        <v>354</v>
      </c>
    </row>
    <row r="162" spans="1:14" x14ac:dyDescent="0.2">
      <c r="A162" s="128" t="s">
        <v>193</v>
      </c>
      <c r="B162" s="123">
        <f t="shared" si="2"/>
        <v>3465.9703002112901</v>
      </c>
      <c r="C162" s="123">
        <v>710.67476173728528</v>
      </c>
      <c r="D162" s="123">
        <v>25.902245250690548</v>
      </c>
      <c r="E162" s="123">
        <v>-58.721443399979684</v>
      </c>
      <c r="F162" s="123">
        <v>2788.114736623294</v>
      </c>
      <c r="G162" s="123">
        <v>0</v>
      </c>
      <c r="H162" s="128"/>
      <c r="I162" s="128" t="s">
        <v>163</v>
      </c>
      <c r="J162" s="128" t="s">
        <v>180</v>
      </c>
      <c r="K162" s="128" t="s">
        <v>354</v>
      </c>
      <c r="L162" s="128" t="s">
        <v>354</v>
      </c>
      <c r="M162" s="128" t="s">
        <v>354</v>
      </c>
      <c r="N162" s="128" t="s">
        <v>354</v>
      </c>
    </row>
    <row r="163" spans="1:14" x14ac:dyDescent="0.2">
      <c r="A163" s="128" t="s">
        <v>194</v>
      </c>
      <c r="B163" s="123">
        <f t="shared" si="2"/>
        <v>1794.3505965220786</v>
      </c>
      <c r="C163" s="123">
        <v>146.81654687681899</v>
      </c>
      <c r="D163" s="123">
        <v>74.306955144927031</v>
      </c>
      <c r="E163" s="123">
        <v>2.124543041412618E-2</v>
      </c>
      <c r="F163" s="123">
        <v>1573.2058490699185</v>
      </c>
      <c r="G163" s="123">
        <v>0</v>
      </c>
      <c r="H163" s="128"/>
      <c r="I163" s="128" t="s">
        <v>163</v>
      </c>
      <c r="J163" s="128">
        <v>0</v>
      </c>
      <c r="K163" s="128" t="s">
        <v>354</v>
      </c>
      <c r="L163" s="128" t="s">
        <v>354</v>
      </c>
      <c r="M163" s="128" t="s">
        <v>13</v>
      </c>
      <c r="N163" s="128" t="s">
        <v>354</v>
      </c>
    </row>
    <row r="164" spans="1:14" x14ac:dyDescent="0.2">
      <c r="A164" s="128" t="s">
        <v>195</v>
      </c>
      <c r="B164" s="123">
        <f t="shared" si="2"/>
        <v>2404.6669880273639</v>
      </c>
      <c r="C164" s="123">
        <v>772.27136541188167</v>
      </c>
      <c r="D164" s="123">
        <v>543.97936457049479</v>
      </c>
      <c r="E164" s="123">
        <v>175.85350649527712</v>
      </c>
      <c r="F164" s="123">
        <v>912.56275154971024</v>
      </c>
      <c r="G164" s="123">
        <v>0</v>
      </c>
      <c r="H164" s="128"/>
      <c r="I164" s="128" t="s">
        <v>163</v>
      </c>
      <c r="J164" s="128" t="s">
        <v>180</v>
      </c>
      <c r="K164" s="128" t="s">
        <v>354</v>
      </c>
      <c r="L164" s="128" t="s">
        <v>354</v>
      </c>
      <c r="M164" s="128" t="s">
        <v>354</v>
      </c>
      <c r="N164" s="128" t="s">
        <v>354</v>
      </c>
    </row>
    <row r="165" spans="1:14" x14ac:dyDescent="0.2">
      <c r="A165" s="128" t="s">
        <v>196</v>
      </c>
      <c r="B165" s="123">
        <f t="shared" si="2"/>
        <v>845.09557938671753</v>
      </c>
      <c r="C165" s="123">
        <v>753.33322494554852</v>
      </c>
      <c r="D165" s="123">
        <v>91.762354441169009</v>
      </c>
      <c r="E165" s="123">
        <v>0</v>
      </c>
      <c r="F165" s="123">
        <v>0</v>
      </c>
      <c r="G165" s="123">
        <v>0</v>
      </c>
      <c r="H165" s="128"/>
      <c r="I165" s="128" t="s">
        <v>163</v>
      </c>
      <c r="J165" s="128">
        <v>0</v>
      </c>
      <c r="K165" s="128" t="s">
        <v>354</v>
      </c>
      <c r="L165" s="128" t="s">
        <v>354</v>
      </c>
      <c r="M165" s="128" t="s">
        <v>13</v>
      </c>
      <c r="N165" s="128" t="s">
        <v>354</v>
      </c>
    </row>
    <row r="166" spans="1:14" x14ac:dyDescent="0.2">
      <c r="A166" s="128" t="s">
        <v>197</v>
      </c>
      <c r="B166" s="123">
        <f t="shared" si="2"/>
        <v>3894.7371306766136</v>
      </c>
      <c r="C166" s="123">
        <v>-178.20492547325051</v>
      </c>
      <c r="D166" s="123">
        <v>4072.9420561498641</v>
      </c>
      <c r="E166" s="123">
        <v>0</v>
      </c>
      <c r="F166" s="123">
        <v>0</v>
      </c>
      <c r="G166" s="123">
        <v>0</v>
      </c>
      <c r="H166" s="128"/>
      <c r="I166" s="128" t="s">
        <v>163</v>
      </c>
      <c r="J166" s="128">
        <v>0</v>
      </c>
      <c r="K166" s="128" t="s">
        <v>354</v>
      </c>
      <c r="L166" s="128" t="s">
        <v>12</v>
      </c>
      <c r="M166" s="128" t="s">
        <v>354</v>
      </c>
      <c r="N166" s="128" t="s">
        <v>354</v>
      </c>
    </row>
    <row r="167" spans="1:14" x14ac:dyDescent="0.2">
      <c r="A167" s="128" t="s">
        <v>198</v>
      </c>
      <c r="B167" s="123">
        <f t="shared" si="2"/>
        <v>93335.844677070534</v>
      </c>
      <c r="C167" s="123">
        <v>25838.534066125099</v>
      </c>
      <c r="D167" s="123">
        <v>9771.4998658636468</v>
      </c>
      <c r="E167" s="123">
        <v>-1886.5017914900557</v>
      </c>
      <c r="F167" s="123">
        <v>59612.312536571844</v>
      </c>
      <c r="G167" s="123">
        <v>0</v>
      </c>
      <c r="H167" s="128"/>
      <c r="I167" s="128" t="s">
        <v>163</v>
      </c>
      <c r="J167" s="128">
        <v>0</v>
      </c>
      <c r="K167" s="128" t="s">
        <v>354</v>
      </c>
      <c r="L167" s="128" t="s">
        <v>354</v>
      </c>
      <c r="M167" s="128" t="s">
        <v>354</v>
      </c>
      <c r="N167" s="128" t="s">
        <v>353</v>
      </c>
    </row>
    <row r="168" spans="1:14" x14ac:dyDescent="0.2">
      <c r="A168" s="128" t="s">
        <v>199</v>
      </c>
      <c r="B168" s="123">
        <f t="shared" si="2"/>
        <v>1431.6829850855509</v>
      </c>
      <c r="C168" s="123">
        <v>1386.6756383645991</v>
      </c>
      <c r="D168" s="123">
        <v>0</v>
      </c>
      <c r="E168" s="123">
        <v>-106.5939332790484</v>
      </c>
      <c r="F168" s="123">
        <v>151.60128000000003</v>
      </c>
      <c r="G168" s="123">
        <v>0</v>
      </c>
      <c r="H168" s="128"/>
      <c r="I168" s="128" t="s">
        <v>163</v>
      </c>
      <c r="J168" s="128" t="s">
        <v>180</v>
      </c>
      <c r="K168" s="128" t="s">
        <v>354</v>
      </c>
      <c r="L168" s="128" t="s">
        <v>354</v>
      </c>
      <c r="M168" s="128" t="s">
        <v>354</v>
      </c>
      <c r="N168" s="128" t="s">
        <v>354</v>
      </c>
    </row>
    <row r="169" spans="1:14" x14ac:dyDescent="0.2">
      <c r="A169" s="128" t="s">
        <v>341</v>
      </c>
      <c r="B169" s="123">
        <f t="shared" si="2"/>
        <v>26.196318720737295</v>
      </c>
      <c r="C169" s="123">
        <v>19.682858716313756</v>
      </c>
      <c r="D169" s="123">
        <v>0</v>
      </c>
      <c r="E169" s="123">
        <v>0</v>
      </c>
      <c r="F169" s="123">
        <v>6.5134600044235373</v>
      </c>
      <c r="G169" s="123">
        <v>0</v>
      </c>
      <c r="H169" s="128"/>
      <c r="I169" s="128" t="s">
        <v>163</v>
      </c>
      <c r="J169" s="128" t="s">
        <v>180</v>
      </c>
      <c r="K169" s="128" t="s">
        <v>11</v>
      </c>
      <c r="L169" s="128" t="s">
        <v>12</v>
      </c>
      <c r="M169" s="128" t="s">
        <v>354</v>
      </c>
      <c r="N169" s="128" t="s">
        <v>354</v>
      </c>
    </row>
    <row r="170" spans="1:14" x14ac:dyDescent="0.2">
      <c r="A170" s="128" t="s">
        <v>200</v>
      </c>
      <c r="B170" s="123">
        <f t="shared" si="2"/>
        <v>1887.3444704401122</v>
      </c>
      <c r="C170" s="123">
        <v>1415.9414480165644</v>
      </c>
      <c r="D170" s="123">
        <v>0</v>
      </c>
      <c r="E170" s="123">
        <v>30.395397261675154</v>
      </c>
      <c r="F170" s="123">
        <v>441.00762516187274</v>
      </c>
      <c r="G170" s="123">
        <v>0</v>
      </c>
      <c r="H170" s="128"/>
      <c r="I170" s="128" t="s">
        <v>163</v>
      </c>
      <c r="J170" s="128" t="s">
        <v>180</v>
      </c>
      <c r="K170" s="128" t="s">
        <v>11</v>
      </c>
      <c r="L170" s="128" t="s">
        <v>354</v>
      </c>
      <c r="M170" s="128" t="s">
        <v>354</v>
      </c>
      <c r="N170" s="128" t="s">
        <v>354</v>
      </c>
    </row>
    <row r="171" spans="1:14" x14ac:dyDescent="0.2">
      <c r="A171" s="128" t="s">
        <v>202</v>
      </c>
      <c r="B171" s="123">
        <f t="shared" si="2"/>
        <v>24576.537171286334</v>
      </c>
      <c r="C171" s="123">
        <v>6111.6187138183486</v>
      </c>
      <c r="D171" s="123">
        <v>345.60344695049929</v>
      </c>
      <c r="E171" s="123">
        <v>-2447.3389837769023</v>
      </c>
      <c r="F171" s="123">
        <v>20566.653994294389</v>
      </c>
      <c r="G171" s="123">
        <v>0</v>
      </c>
      <c r="H171" s="128"/>
      <c r="I171" s="128" t="s">
        <v>163</v>
      </c>
      <c r="J171" s="128">
        <v>0</v>
      </c>
      <c r="K171" s="128" t="s">
        <v>354</v>
      </c>
      <c r="L171" s="128" t="s">
        <v>354</v>
      </c>
      <c r="M171" s="128" t="s">
        <v>354</v>
      </c>
      <c r="N171" s="128" t="s">
        <v>354</v>
      </c>
    </row>
    <row r="172" spans="1:14" x14ac:dyDescent="0.2">
      <c r="A172" s="128" t="s">
        <v>203</v>
      </c>
      <c r="B172" s="123">
        <f t="shared" si="2"/>
        <v>0</v>
      </c>
      <c r="C172" s="123">
        <v>0</v>
      </c>
      <c r="D172" s="123">
        <v>0</v>
      </c>
      <c r="E172" s="123">
        <v>0</v>
      </c>
      <c r="F172" s="123">
        <v>0</v>
      </c>
      <c r="G172" s="123">
        <v>0</v>
      </c>
      <c r="H172" s="128"/>
      <c r="I172" s="128" t="s">
        <v>163</v>
      </c>
      <c r="J172" s="128">
        <v>0</v>
      </c>
      <c r="K172" s="128" t="s">
        <v>11</v>
      </c>
      <c r="L172" s="128" t="s">
        <v>354</v>
      </c>
      <c r="M172" s="128" t="s">
        <v>354</v>
      </c>
      <c r="N172" s="128" t="s">
        <v>354</v>
      </c>
    </row>
    <row r="173" spans="1:14" x14ac:dyDescent="0.2">
      <c r="A173" s="128" t="s">
        <v>204</v>
      </c>
      <c r="B173" s="123">
        <f t="shared" si="2"/>
        <v>12498.822969435561</v>
      </c>
      <c r="C173" s="123">
        <v>4559.0580206021723</v>
      </c>
      <c r="D173" s="123">
        <v>206.17005315239973</v>
      </c>
      <c r="E173" s="123">
        <v>-866.40510431901305</v>
      </c>
      <c r="F173" s="123">
        <v>8600.0000000000018</v>
      </c>
      <c r="G173" s="123">
        <v>0</v>
      </c>
      <c r="H173" s="128"/>
      <c r="I173" s="128" t="s">
        <v>163</v>
      </c>
      <c r="J173" s="128">
        <v>0</v>
      </c>
      <c r="K173" s="128" t="s">
        <v>354</v>
      </c>
      <c r="L173" s="128" t="s">
        <v>354</v>
      </c>
      <c r="M173" s="128" t="s">
        <v>354</v>
      </c>
      <c r="N173" s="128" t="s">
        <v>354</v>
      </c>
    </row>
    <row r="174" spans="1:14" x14ac:dyDescent="0.2">
      <c r="A174" s="128" t="s">
        <v>205</v>
      </c>
      <c r="B174" s="123">
        <f t="shared" si="2"/>
        <v>625.28527614194445</v>
      </c>
      <c r="C174" s="123">
        <v>511.90267791378852</v>
      </c>
      <c r="D174" s="123">
        <v>-87.247076350253423</v>
      </c>
      <c r="E174" s="123">
        <v>44.625264063369443</v>
      </c>
      <c r="F174" s="123">
        <v>156.00441051503992</v>
      </c>
      <c r="G174" s="123">
        <v>0</v>
      </c>
      <c r="H174" s="128"/>
      <c r="I174" s="128" t="s">
        <v>163</v>
      </c>
      <c r="J174" s="128" t="s">
        <v>180</v>
      </c>
      <c r="K174" s="128" t="s">
        <v>354</v>
      </c>
      <c r="L174" s="128" t="s">
        <v>354</v>
      </c>
      <c r="M174" s="128" t="s">
        <v>354</v>
      </c>
      <c r="N174" s="128" t="s">
        <v>354</v>
      </c>
    </row>
    <row r="175" spans="1:14" x14ac:dyDescent="0.2">
      <c r="A175" s="128" t="s">
        <v>206</v>
      </c>
      <c r="B175" s="123">
        <f t="shared" si="2"/>
        <v>749.43459406332249</v>
      </c>
      <c r="C175" s="123">
        <v>145.34459660977561</v>
      </c>
      <c r="D175" s="123">
        <v>0</v>
      </c>
      <c r="E175" s="123">
        <v>-22.918657289279434</v>
      </c>
      <c r="F175" s="123">
        <v>627.00865474282637</v>
      </c>
      <c r="G175" s="123">
        <v>0</v>
      </c>
      <c r="H175" s="128"/>
      <c r="I175" s="128" t="s">
        <v>163</v>
      </c>
      <c r="J175" s="128">
        <v>0</v>
      </c>
      <c r="K175" s="128" t="s">
        <v>11</v>
      </c>
      <c r="L175" s="128" t="s">
        <v>354</v>
      </c>
      <c r="M175" s="128" t="s">
        <v>13</v>
      </c>
      <c r="N175" s="128" t="s">
        <v>354</v>
      </c>
    </row>
    <row r="176" spans="1:14" x14ac:dyDescent="0.2">
      <c r="A176" s="128" t="s">
        <v>207</v>
      </c>
      <c r="B176" s="123">
        <f t="shared" si="2"/>
        <v>579.3038669819108</v>
      </c>
      <c r="C176" s="123">
        <v>604.21656532625377</v>
      </c>
      <c r="D176" s="123">
        <v>5.7145159593519734</v>
      </c>
      <c r="E176" s="123">
        <v>-38.546950657598813</v>
      </c>
      <c r="F176" s="123">
        <v>7.9197363539039358</v>
      </c>
      <c r="G176" s="123">
        <v>0</v>
      </c>
      <c r="H176" s="128"/>
      <c r="I176" s="128" t="s">
        <v>163</v>
      </c>
      <c r="J176" s="128" t="s">
        <v>180</v>
      </c>
      <c r="K176" s="128" t="s">
        <v>11</v>
      </c>
      <c r="L176" s="128" t="s">
        <v>354</v>
      </c>
      <c r="M176" s="128" t="s">
        <v>13</v>
      </c>
      <c r="N176" s="128" t="s">
        <v>354</v>
      </c>
    </row>
    <row r="177" spans="1:14" x14ac:dyDescent="0.2">
      <c r="A177" s="128" t="s">
        <v>338</v>
      </c>
      <c r="B177" s="123">
        <f t="shared" si="2"/>
        <v>493.78151026562472</v>
      </c>
      <c r="C177" s="123">
        <v>158.31770020377567</v>
      </c>
      <c r="D177" s="123">
        <v>271.01416907556631</v>
      </c>
      <c r="E177" s="123">
        <v>-6.0280451121044942</v>
      </c>
      <c r="F177" s="123">
        <v>70.477686098387267</v>
      </c>
      <c r="G177" s="123">
        <v>0</v>
      </c>
      <c r="H177" s="128"/>
      <c r="I177" s="128" t="s">
        <v>163</v>
      </c>
      <c r="J177" s="128">
        <v>0</v>
      </c>
      <c r="K177" s="128" t="s">
        <v>11</v>
      </c>
      <c r="L177" s="128" t="s">
        <v>354</v>
      </c>
      <c r="M177" s="128" t="s">
        <v>13</v>
      </c>
      <c r="N177" s="128" t="s">
        <v>354</v>
      </c>
    </row>
    <row r="178" spans="1:14" x14ac:dyDescent="0.2">
      <c r="A178" s="128" t="s">
        <v>208</v>
      </c>
      <c r="B178" s="123">
        <f t="shared" si="2"/>
        <v>13271.895909481238</v>
      </c>
      <c r="C178" s="123">
        <v>814.72004260626682</v>
      </c>
      <c r="D178" s="123">
        <v>186.70576860616043</v>
      </c>
      <c r="E178" s="123">
        <v>24.900327562712068</v>
      </c>
      <c r="F178" s="123">
        <v>12245.569770706099</v>
      </c>
      <c r="G178" s="123">
        <v>0</v>
      </c>
      <c r="H178" s="128"/>
      <c r="I178" s="128" t="s">
        <v>163</v>
      </c>
      <c r="J178" s="128">
        <v>0</v>
      </c>
      <c r="K178" s="128" t="s">
        <v>354</v>
      </c>
      <c r="L178" s="128" t="s">
        <v>354</v>
      </c>
      <c r="M178" s="128" t="s">
        <v>354</v>
      </c>
      <c r="N178" s="128" t="s">
        <v>354</v>
      </c>
    </row>
    <row r="179" spans="1:14" x14ac:dyDescent="0.2">
      <c r="A179" s="128" t="s">
        <v>209</v>
      </c>
      <c r="B179" s="123">
        <f t="shared" si="2"/>
        <v>43.942840814965948</v>
      </c>
      <c r="C179" s="123">
        <v>73.717469924413606</v>
      </c>
      <c r="D179" s="123">
        <v>14.857042474974781</v>
      </c>
      <c r="E179" s="123">
        <v>3.3014971072736696E-2</v>
      </c>
      <c r="F179" s="123">
        <v>-44.664686555495166</v>
      </c>
      <c r="G179" s="123">
        <v>0</v>
      </c>
      <c r="H179" s="128"/>
      <c r="I179" s="128" t="s">
        <v>163</v>
      </c>
      <c r="J179" s="128">
        <v>0</v>
      </c>
      <c r="K179" s="128" t="s">
        <v>11</v>
      </c>
      <c r="L179" s="128" t="s">
        <v>12</v>
      </c>
      <c r="M179" s="128" t="s">
        <v>354</v>
      </c>
      <c r="N179" s="128" t="s">
        <v>354</v>
      </c>
    </row>
    <row r="180" spans="1:14" x14ac:dyDescent="0.2">
      <c r="A180" s="128" t="s">
        <v>297</v>
      </c>
      <c r="B180" s="123">
        <f t="shared" si="2"/>
        <v>337.77062924634799</v>
      </c>
      <c r="C180" s="123">
        <v>206.2701237808086</v>
      </c>
      <c r="D180" s="123">
        <v>131.50050546553936</v>
      </c>
      <c r="E180" s="123">
        <v>0</v>
      </c>
      <c r="F180" s="123">
        <v>0</v>
      </c>
      <c r="G180" s="123">
        <v>0</v>
      </c>
      <c r="H180" s="128"/>
      <c r="I180" s="128" t="s">
        <v>163</v>
      </c>
      <c r="J180" s="128" t="s">
        <v>180</v>
      </c>
      <c r="K180" s="128" t="s">
        <v>354</v>
      </c>
      <c r="L180" s="128" t="s">
        <v>354</v>
      </c>
      <c r="M180" s="128" t="s">
        <v>354</v>
      </c>
      <c r="N180" s="128" t="s">
        <v>354</v>
      </c>
    </row>
    <row r="181" spans="1:14" x14ac:dyDescent="0.2">
      <c r="A181" s="128" t="s">
        <v>211</v>
      </c>
      <c r="B181" s="123">
        <f t="shared" si="2"/>
        <v>236.77791364815027</v>
      </c>
      <c r="C181" s="123">
        <v>247.80314528915875</v>
      </c>
      <c r="D181" s="123">
        <v>-11.025231641008476</v>
      </c>
      <c r="E181" s="123">
        <v>0</v>
      </c>
      <c r="F181" s="123">
        <v>0</v>
      </c>
      <c r="G181" s="123">
        <v>0</v>
      </c>
      <c r="H181" s="128"/>
      <c r="I181" s="128" t="s">
        <v>163</v>
      </c>
      <c r="J181" s="128" t="s">
        <v>180</v>
      </c>
      <c r="K181" s="128" t="s">
        <v>11</v>
      </c>
      <c r="L181" s="128" t="s">
        <v>354</v>
      </c>
      <c r="M181" s="128" t="s">
        <v>354</v>
      </c>
      <c r="N181" s="128" t="s">
        <v>354</v>
      </c>
    </row>
    <row r="182" spans="1:14" x14ac:dyDescent="0.2">
      <c r="A182" s="128" t="s">
        <v>349</v>
      </c>
      <c r="B182" s="123">
        <f t="shared" si="2"/>
        <v>725.56020143055741</v>
      </c>
      <c r="C182" s="123">
        <v>-416.57132172801255</v>
      </c>
      <c r="D182" s="123">
        <v>0</v>
      </c>
      <c r="E182" s="123">
        <v>-66.936326285649585</v>
      </c>
      <c r="F182" s="123">
        <v>1209.0678494442195</v>
      </c>
      <c r="G182" s="123">
        <v>0</v>
      </c>
      <c r="H182" s="128"/>
      <c r="I182" s="128" t="s">
        <v>163</v>
      </c>
      <c r="J182" s="128">
        <v>0</v>
      </c>
      <c r="K182" s="128" t="s">
        <v>11</v>
      </c>
      <c r="L182" s="128" t="s">
        <v>354</v>
      </c>
      <c r="M182" s="128" t="s">
        <v>354</v>
      </c>
      <c r="N182" s="128" t="s">
        <v>354</v>
      </c>
    </row>
    <row r="183" spans="1:14" x14ac:dyDescent="0.2">
      <c r="A183" s="128" t="s">
        <v>212</v>
      </c>
      <c r="B183" s="123">
        <f t="shared" si="2"/>
        <v>0</v>
      </c>
      <c r="C183" s="123">
        <v>0</v>
      </c>
      <c r="D183" s="123">
        <v>0</v>
      </c>
      <c r="E183" s="123">
        <v>0</v>
      </c>
      <c r="F183" s="123">
        <v>0</v>
      </c>
      <c r="G183" s="123">
        <v>0</v>
      </c>
      <c r="H183" s="128"/>
      <c r="I183" s="128" t="s">
        <v>213</v>
      </c>
      <c r="J183" s="128">
        <v>0</v>
      </c>
      <c r="K183" s="128" t="s">
        <v>11</v>
      </c>
      <c r="L183" s="128" t="s">
        <v>354</v>
      </c>
      <c r="M183" s="128" t="s">
        <v>354</v>
      </c>
      <c r="N183" s="128" t="s">
        <v>354</v>
      </c>
    </row>
    <row r="184" spans="1:14" x14ac:dyDescent="0.2">
      <c r="A184" s="128" t="s">
        <v>214</v>
      </c>
      <c r="B184" s="123">
        <f t="shared" si="2"/>
        <v>0</v>
      </c>
      <c r="C184" s="123">
        <v>0</v>
      </c>
      <c r="D184" s="123">
        <v>0</v>
      </c>
      <c r="E184" s="123">
        <v>0</v>
      </c>
      <c r="F184" s="123">
        <v>0</v>
      </c>
      <c r="G184" s="123">
        <v>0</v>
      </c>
      <c r="H184" s="128"/>
      <c r="I184" s="128" t="s">
        <v>213</v>
      </c>
      <c r="J184" s="128" t="s">
        <v>180</v>
      </c>
      <c r="K184" s="128" t="s">
        <v>11</v>
      </c>
      <c r="L184" s="128" t="s">
        <v>354</v>
      </c>
      <c r="M184" s="128" t="s">
        <v>354</v>
      </c>
      <c r="N184" s="128" t="s">
        <v>354</v>
      </c>
    </row>
    <row r="185" spans="1:14" x14ac:dyDescent="0.2">
      <c r="A185" s="128" t="s">
        <v>215</v>
      </c>
      <c r="B185" s="123">
        <f t="shared" si="2"/>
        <v>0</v>
      </c>
      <c r="C185" s="123">
        <v>0</v>
      </c>
      <c r="D185" s="123">
        <v>0</v>
      </c>
      <c r="E185" s="123">
        <v>0</v>
      </c>
      <c r="F185" s="123">
        <v>0</v>
      </c>
      <c r="G185" s="123">
        <v>0</v>
      </c>
      <c r="H185" s="128"/>
      <c r="I185" s="128" t="s">
        <v>213</v>
      </c>
      <c r="J185" s="128">
        <v>0</v>
      </c>
      <c r="K185" s="128" t="s">
        <v>354</v>
      </c>
      <c r="L185" s="128" t="s">
        <v>354</v>
      </c>
      <c r="M185" s="128" t="s">
        <v>354</v>
      </c>
      <c r="N185" s="128" t="s">
        <v>354</v>
      </c>
    </row>
    <row r="186" spans="1:14" x14ac:dyDescent="0.2">
      <c r="A186" s="128" t="s">
        <v>216</v>
      </c>
      <c r="B186" s="123">
        <f t="shared" si="2"/>
        <v>405.93492818104164</v>
      </c>
      <c r="C186" s="123">
        <v>405.93492818104164</v>
      </c>
      <c r="D186" s="123">
        <v>0</v>
      </c>
      <c r="E186" s="123">
        <v>0</v>
      </c>
      <c r="F186" s="123">
        <v>0</v>
      </c>
      <c r="G186" s="123">
        <v>0</v>
      </c>
      <c r="H186" s="128"/>
      <c r="I186" s="128" t="s">
        <v>213</v>
      </c>
      <c r="J186" s="128" t="s">
        <v>180</v>
      </c>
      <c r="K186" s="128" t="s">
        <v>11</v>
      </c>
      <c r="L186" s="128" t="s">
        <v>354</v>
      </c>
      <c r="M186" s="128" t="s">
        <v>354</v>
      </c>
      <c r="N186" s="128" t="s">
        <v>354</v>
      </c>
    </row>
    <row r="187" spans="1:14" x14ac:dyDescent="0.2">
      <c r="A187" s="128" t="s">
        <v>217</v>
      </c>
      <c r="B187" s="123">
        <f t="shared" si="2"/>
        <v>2090.486653264933</v>
      </c>
      <c r="C187" s="123">
        <v>362.24821043587036</v>
      </c>
      <c r="D187" s="123">
        <v>138.26771958094184</v>
      </c>
      <c r="E187" s="123">
        <v>0.16948052183826387</v>
      </c>
      <c r="F187" s="123">
        <v>1589.8012427262827</v>
      </c>
      <c r="G187" s="123">
        <v>0</v>
      </c>
      <c r="H187" s="128"/>
      <c r="I187" s="128" t="s">
        <v>213</v>
      </c>
      <c r="J187" s="128">
        <v>0</v>
      </c>
      <c r="K187" s="128" t="s">
        <v>354</v>
      </c>
      <c r="L187" s="128" t="s">
        <v>354</v>
      </c>
      <c r="M187" s="128" t="s">
        <v>13</v>
      </c>
      <c r="N187" s="128" t="s">
        <v>354</v>
      </c>
    </row>
    <row r="188" spans="1:14" x14ac:dyDescent="0.2">
      <c r="A188" s="128" t="s">
        <v>218</v>
      </c>
      <c r="B188" s="123">
        <f t="shared" si="2"/>
        <v>3013.1466284511853</v>
      </c>
      <c r="C188" s="123">
        <v>35.357559187301376</v>
      </c>
      <c r="D188" s="123">
        <v>23.225723843525735</v>
      </c>
      <c r="E188" s="123">
        <v>-2.4673108081964542E-2</v>
      </c>
      <c r="F188" s="123">
        <v>2954.58801852844</v>
      </c>
      <c r="G188" s="123">
        <v>0</v>
      </c>
      <c r="H188" s="128"/>
      <c r="I188" s="128" t="s">
        <v>213</v>
      </c>
      <c r="J188" s="128">
        <v>0</v>
      </c>
      <c r="K188" s="128" t="s">
        <v>354</v>
      </c>
      <c r="L188" s="128" t="s">
        <v>354</v>
      </c>
      <c r="M188" s="128" t="s">
        <v>13</v>
      </c>
      <c r="N188" s="128" t="s">
        <v>354</v>
      </c>
    </row>
    <row r="189" spans="1:14" x14ac:dyDescent="0.2">
      <c r="A189" s="128" t="s">
        <v>219</v>
      </c>
      <c r="B189" s="123">
        <f t="shared" si="2"/>
        <v>709.88991368619486</v>
      </c>
      <c r="C189" s="123">
        <v>654.15612111469841</v>
      </c>
      <c r="D189" s="123">
        <v>0</v>
      </c>
      <c r="E189" s="123">
        <v>4.452756183755282</v>
      </c>
      <c r="F189" s="123">
        <v>51.281036387741267</v>
      </c>
      <c r="G189" s="123">
        <v>0</v>
      </c>
      <c r="H189" s="128"/>
      <c r="I189" s="128" t="s">
        <v>213</v>
      </c>
      <c r="J189" s="128">
        <v>0</v>
      </c>
      <c r="K189" s="128" t="s">
        <v>11</v>
      </c>
      <c r="L189" s="128" t="s">
        <v>354</v>
      </c>
      <c r="M189" s="128" t="s">
        <v>354</v>
      </c>
      <c r="N189" s="128" t="s">
        <v>354</v>
      </c>
    </row>
    <row r="190" spans="1:14" x14ac:dyDescent="0.2">
      <c r="A190" s="128" t="s">
        <v>220</v>
      </c>
      <c r="B190" s="123">
        <f t="shared" si="2"/>
        <v>1201.905966904083</v>
      </c>
      <c r="C190" s="123">
        <v>244.7599886440903</v>
      </c>
      <c r="D190" s="123">
        <v>0</v>
      </c>
      <c r="E190" s="123">
        <v>41.874757946741731</v>
      </c>
      <c r="F190" s="123">
        <v>915.27122031325086</v>
      </c>
      <c r="G190" s="123">
        <v>0</v>
      </c>
      <c r="H190" s="128"/>
      <c r="I190" s="128" t="s">
        <v>213</v>
      </c>
      <c r="J190" s="128">
        <v>0</v>
      </c>
      <c r="K190" s="128" t="s">
        <v>354</v>
      </c>
      <c r="L190" s="128" t="s">
        <v>354</v>
      </c>
      <c r="M190" s="128" t="s">
        <v>354</v>
      </c>
      <c r="N190" s="128" t="s">
        <v>354</v>
      </c>
    </row>
    <row r="191" spans="1:14" x14ac:dyDescent="0.2">
      <c r="A191" s="128" t="s">
        <v>221</v>
      </c>
      <c r="B191" s="123">
        <f t="shared" si="2"/>
        <v>12852.446678108521</v>
      </c>
      <c r="C191" s="123">
        <v>884.23077205982042</v>
      </c>
      <c r="D191" s="123">
        <v>0</v>
      </c>
      <c r="E191" s="123">
        <v>-93.833473658421681</v>
      </c>
      <c r="F191" s="123">
        <v>12062.049379707123</v>
      </c>
      <c r="G191" s="123">
        <v>0</v>
      </c>
      <c r="H191" s="128"/>
      <c r="I191" s="128" t="s">
        <v>213</v>
      </c>
      <c r="J191" s="128">
        <v>0</v>
      </c>
      <c r="K191" s="128" t="s">
        <v>11</v>
      </c>
      <c r="L191" s="128" t="s">
        <v>354</v>
      </c>
      <c r="M191" s="128" t="s">
        <v>354</v>
      </c>
      <c r="N191" s="128" t="s">
        <v>354</v>
      </c>
    </row>
    <row r="192" spans="1:14" x14ac:dyDescent="0.2">
      <c r="A192" s="128" t="s">
        <v>222</v>
      </c>
      <c r="B192" s="123">
        <f t="shared" si="2"/>
        <v>245.85576675294467</v>
      </c>
      <c r="C192" s="123">
        <v>119.58894610640408</v>
      </c>
      <c r="D192" s="123">
        <v>0</v>
      </c>
      <c r="E192" s="123">
        <v>0</v>
      </c>
      <c r="F192" s="123">
        <v>126.26682064654059</v>
      </c>
      <c r="G192" s="123">
        <v>0</v>
      </c>
      <c r="H192" s="128"/>
      <c r="I192" s="128" t="s">
        <v>213</v>
      </c>
      <c r="J192" s="128" t="s">
        <v>180</v>
      </c>
      <c r="K192" s="128" t="s">
        <v>11</v>
      </c>
      <c r="L192" s="128" t="s">
        <v>354</v>
      </c>
      <c r="M192" s="128" t="s">
        <v>354</v>
      </c>
      <c r="N192" s="128" t="s">
        <v>354</v>
      </c>
    </row>
    <row r="193" spans="1:14" x14ac:dyDescent="0.2">
      <c r="A193" s="128" t="s">
        <v>223</v>
      </c>
      <c r="B193" s="123">
        <f t="shared" si="2"/>
        <v>15.974374898262077</v>
      </c>
      <c r="C193" s="123">
        <v>15.974374898262077</v>
      </c>
      <c r="D193" s="123">
        <v>0</v>
      </c>
      <c r="E193" s="123">
        <v>0</v>
      </c>
      <c r="F193" s="123">
        <v>0</v>
      </c>
      <c r="G193" s="123">
        <v>0</v>
      </c>
      <c r="H193" s="128"/>
      <c r="I193" s="128" t="s">
        <v>213</v>
      </c>
      <c r="J193" s="128" t="s">
        <v>180</v>
      </c>
      <c r="K193" s="128" t="s">
        <v>11</v>
      </c>
      <c r="L193" s="128" t="s">
        <v>12</v>
      </c>
      <c r="M193" s="128" t="s">
        <v>354</v>
      </c>
      <c r="N193" s="128" t="s">
        <v>354</v>
      </c>
    </row>
    <row r="194" spans="1:14" x14ac:dyDescent="0.2">
      <c r="A194" s="128" t="s">
        <v>224</v>
      </c>
      <c r="B194" s="123">
        <f t="shared" si="2"/>
        <v>195.54854276411348</v>
      </c>
      <c r="C194" s="123">
        <v>195.54854276411348</v>
      </c>
      <c r="D194" s="123">
        <v>0</v>
      </c>
      <c r="E194" s="123">
        <v>0</v>
      </c>
      <c r="F194" s="123">
        <v>0</v>
      </c>
      <c r="G194" s="123">
        <v>0</v>
      </c>
      <c r="H194" s="128"/>
      <c r="I194" s="128" t="s">
        <v>213</v>
      </c>
      <c r="J194" s="128" t="s">
        <v>180</v>
      </c>
      <c r="K194" s="128" t="s">
        <v>11</v>
      </c>
      <c r="L194" s="128" t="s">
        <v>354</v>
      </c>
      <c r="M194" s="128" t="s">
        <v>13</v>
      </c>
      <c r="N194" s="128" t="s">
        <v>354</v>
      </c>
    </row>
    <row r="195" spans="1:14" x14ac:dyDescent="0.2">
      <c r="A195" s="128" t="s">
        <v>225</v>
      </c>
      <c r="B195" s="123">
        <f t="shared" si="2"/>
        <v>1514.6894088203346</v>
      </c>
      <c r="C195" s="123">
        <v>112.06921355773265</v>
      </c>
      <c r="D195" s="123">
        <v>0</v>
      </c>
      <c r="E195" s="123">
        <v>0</v>
      </c>
      <c r="F195" s="123">
        <v>1402.620195262602</v>
      </c>
      <c r="G195" s="123">
        <v>0</v>
      </c>
      <c r="H195" s="128"/>
      <c r="I195" s="128" t="s">
        <v>213</v>
      </c>
      <c r="J195" s="128" t="s">
        <v>180</v>
      </c>
      <c r="K195" s="128" t="s">
        <v>11</v>
      </c>
      <c r="L195" s="128" t="s">
        <v>12</v>
      </c>
      <c r="M195" s="128" t="s">
        <v>354</v>
      </c>
      <c r="N195" s="128" t="s">
        <v>354</v>
      </c>
    </row>
    <row r="196" spans="1:14" x14ac:dyDescent="0.2">
      <c r="A196" s="128" t="s">
        <v>226</v>
      </c>
      <c r="B196" s="123">
        <f t="shared" si="2"/>
        <v>443.56588507293276</v>
      </c>
      <c r="C196" s="123">
        <v>247.09946383075425</v>
      </c>
      <c r="D196" s="123">
        <v>196.46642124217851</v>
      </c>
      <c r="E196" s="123">
        <v>0</v>
      </c>
      <c r="F196" s="123">
        <v>0</v>
      </c>
      <c r="G196" s="123">
        <v>0</v>
      </c>
      <c r="H196" s="128"/>
      <c r="I196" s="128" t="s">
        <v>213</v>
      </c>
      <c r="J196" s="128">
        <v>0</v>
      </c>
      <c r="K196" s="128" t="s">
        <v>354</v>
      </c>
      <c r="L196" s="128" t="s">
        <v>354</v>
      </c>
      <c r="M196" s="128" t="s">
        <v>13</v>
      </c>
      <c r="N196" s="128" t="s">
        <v>354</v>
      </c>
    </row>
    <row r="197" spans="1:14" x14ac:dyDescent="0.2">
      <c r="A197" s="128" t="s">
        <v>227</v>
      </c>
      <c r="B197" s="123">
        <f t="shared" si="2"/>
        <v>373.77743512845558</v>
      </c>
      <c r="C197" s="123">
        <v>373.77743512845558</v>
      </c>
      <c r="D197" s="123">
        <v>0</v>
      </c>
      <c r="E197" s="123">
        <v>0</v>
      </c>
      <c r="F197" s="123">
        <v>0</v>
      </c>
      <c r="G197" s="123">
        <v>0</v>
      </c>
      <c r="H197" s="128"/>
      <c r="I197" s="128" t="s">
        <v>213</v>
      </c>
      <c r="J197" s="128" t="s">
        <v>180</v>
      </c>
      <c r="K197" s="128" t="s">
        <v>11</v>
      </c>
      <c r="L197" s="128" t="s">
        <v>354</v>
      </c>
      <c r="M197" s="128" t="s">
        <v>13</v>
      </c>
      <c r="N197" s="128" t="s">
        <v>354</v>
      </c>
    </row>
    <row r="198" spans="1:14" x14ac:dyDescent="0.2">
      <c r="A198" s="128" t="s">
        <v>228</v>
      </c>
      <c r="B198" s="123">
        <f t="shared" ref="B198:B220" si="3">SUM(C198:G198)</f>
        <v>18.327624021170742</v>
      </c>
      <c r="C198" s="123">
        <v>18.327624021170742</v>
      </c>
      <c r="D198" s="123">
        <v>0</v>
      </c>
      <c r="E198" s="123">
        <v>0</v>
      </c>
      <c r="F198" s="123">
        <v>0</v>
      </c>
      <c r="G198" s="123">
        <v>0</v>
      </c>
      <c r="H198" s="128"/>
      <c r="I198" s="128" t="s">
        <v>213</v>
      </c>
      <c r="J198" s="128" t="s">
        <v>180</v>
      </c>
      <c r="K198" s="128" t="s">
        <v>11</v>
      </c>
      <c r="L198" s="128" t="s">
        <v>12</v>
      </c>
      <c r="M198" s="128" t="s">
        <v>354</v>
      </c>
      <c r="N198" s="128" t="s">
        <v>354</v>
      </c>
    </row>
    <row r="199" spans="1:14" x14ac:dyDescent="0.2">
      <c r="A199" s="128" t="s">
        <v>229</v>
      </c>
      <c r="B199" s="123">
        <f t="shared" si="3"/>
        <v>30.130735373526353</v>
      </c>
      <c r="C199" s="123">
        <v>30.130735373526353</v>
      </c>
      <c r="D199" s="123">
        <v>0</v>
      </c>
      <c r="E199" s="123">
        <v>0</v>
      </c>
      <c r="F199" s="123">
        <v>0</v>
      </c>
      <c r="G199" s="123">
        <v>0</v>
      </c>
      <c r="H199" s="128"/>
      <c r="I199" s="128" t="s">
        <v>213</v>
      </c>
      <c r="J199" s="128" t="s">
        <v>180</v>
      </c>
      <c r="K199" s="128" t="s">
        <v>11</v>
      </c>
      <c r="L199" s="128" t="s">
        <v>354</v>
      </c>
      <c r="M199" s="128" t="s">
        <v>13</v>
      </c>
      <c r="N199" s="128" t="s">
        <v>354</v>
      </c>
    </row>
    <row r="200" spans="1:14" x14ac:dyDescent="0.2">
      <c r="A200" s="128" t="s">
        <v>230</v>
      </c>
      <c r="B200" s="123">
        <f t="shared" si="3"/>
        <v>156.18903553554753</v>
      </c>
      <c r="C200" s="123">
        <v>69.094737527002025</v>
      </c>
      <c r="D200" s="123">
        <v>0</v>
      </c>
      <c r="E200" s="123">
        <v>-20.355657068259987</v>
      </c>
      <c r="F200" s="123">
        <v>107.44995507680549</v>
      </c>
      <c r="G200" s="123">
        <v>0</v>
      </c>
      <c r="H200" s="128"/>
      <c r="I200" s="128" t="s">
        <v>213</v>
      </c>
      <c r="J200" s="128" t="s">
        <v>180</v>
      </c>
      <c r="K200" s="128" t="s">
        <v>11</v>
      </c>
      <c r="L200" s="128" t="s">
        <v>354</v>
      </c>
      <c r="M200" s="128" t="s">
        <v>13</v>
      </c>
      <c r="N200" s="128" t="s">
        <v>354</v>
      </c>
    </row>
    <row r="201" spans="1:14" x14ac:dyDescent="0.2">
      <c r="A201" s="128" t="s">
        <v>231</v>
      </c>
      <c r="B201" s="123">
        <f t="shared" si="3"/>
        <v>120.47599576737439</v>
      </c>
      <c r="C201" s="123">
        <v>120.47599576737439</v>
      </c>
      <c r="D201" s="123">
        <v>0</v>
      </c>
      <c r="E201" s="123">
        <v>0</v>
      </c>
      <c r="F201" s="123">
        <v>0</v>
      </c>
      <c r="G201" s="123">
        <v>0</v>
      </c>
      <c r="H201" s="128"/>
      <c r="I201" s="128" t="s">
        <v>213</v>
      </c>
      <c r="J201" s="128" t="s">
        <v>180</v>
      </c>
      <c r="K201" s="128" t="s">
        <v>11</v>
      </c>
      <c r="L201" s="128" t="s">
        <v>354</v>
      </c>
      <c r="M201" s="128" t="s">
        <v>354</v>
      </c>
      <c r="N201" s="128" t="s">
        <v>354</v>
      </c>
    </row>
    <row r="202" spans="1:14" x14ac:dyDescent="0.2">
      <c r="A202" s="128" t="s">
        <v>232</v>
      </c>
      <c r="B202" s="123">
        <f t="shared" si="3"/>
        <v>4246.892049169749</v>
      </c>
      <c r="C202" s="123">
        <v>51.374401715949347</v>
      </c>
      <c r="D202" s="123">
        <v>0</v>
      </c>
      <c r="E202" s="123">
        <v>0</v>
      </c>
      <c r="F202" s="123">
        <v>4195.5176474537993</v>
      </c>
      <c r="G202" s="123">
        <v>0</v>
      </c>
      <c r="H202" s="128"/>
      <c r="I202" s="128" t="s">
        <v>213</v>
      </c>
      <c r="J202" s="128">
        <v>0</v>
      </c>
      <c r="K202" s="128" t="s">
        <v>11</v>
      </c>
      <c r="L202" s="128" t="s">
        <v>354</v>
      </c>
      <c r="M202" s="128" t="s">
        <v>13</v>
      </c>
      <c r="N202" s="128" t="s">
        <v>354</v>
      </c>
    </row>
    <row r="203" spans="1:14" x14ac:dyDescent="0.2">
      <c r="A203" s="128" t="s">
        <v>233</v>
      </c>
      <c r="B203" s="123">
        <f t="shared" si="3"/>
        <v>1323.2800087401815</v>
      </c>
      <c r="C203" s="123">
        <v>1080.9951393499036</v>
      </c>
      <c r="D203" s="123">
        <v>231.99215678948138</v>
      </c>
      <c r="E203" s="123">
        <v>-3.5552472359237339</v>
      </c>
      <c r="F203" s="123">
        <v>13.847959836720236</v>
      </c>
      <c r="G203" s="123">
        <v>0</v>
      </c>
      <c r="H203" s="128"/>
      <c r="I203" s="128" t="s">
        <v>213</v>
      </c>
      <c r="J203" s="128" t="s">
        <v>180</v>
      </c>
      <c r="K203" s="128" t="s">
        <v>11</v>
      </c>
      <c r="L203" s="128" t="s">
        <v>354</v>
      </c>
      <c r="M203" s="128" t="s">
        <v>354</v>
      </c>
      <c r="N203" s="128" t="s">
        <v>354</v>
      </c>
    </row>
    <row r="204" spans="1:14" x14ac:dyDescent="0.2">
      <c r="A204" s="128" t="s">
        <v>234</v>
      </c>
      <c r="B204" s="123">
        <f t="shared" si="3"/>
        <v>1020.0171610586467</v>
      </c>
      <c r="C204" s="123">
        <v>757.36422348032761</v>
      </c>
      <c r="D204" s="123">
        <v>0</v>
      </c>
      <c r="E204" s="123">
        <v>-217.3948251108593</v>
      </c>
      <c r="F204" s="123">
        <v>480.0477626891784</v>
      </c>
      <c r="G204" s="123">
        <v>0</v>
      </c>
      <c r="H204" s="128"/>
      <c r="I204" s="128" t="s">
        <v>213</v>
      </c>
      <c r="J204" s="128" t="s">
        <v>180</v>
      </c>
      <c r="K204" s="128" t="s">
        <v>11</v>
      </c>
      <c r="L204" s="128" t="s">
        <v>354</v>
      </c>
      <c r="M204" s="128" t="s">
        <v>13</v>
      </c>
      <c r="N204" s="128" t="s">
        <v>354</v>
      </c>
    </row>
    <row r="205" spans="1:14" x14ac:dyDescent="0.2">
      <c r="A205" s="128" t="s">
        <v>336</v>
      </c>
      <c r="B205" s="123">
        <f t="shared" si="3"/>
        <v>107.58870882687874</v>
      </c>
      <c r="C205" s="123">
        <v>30.230328501740217</v>
      </c>
      <c r="D205" s="123">
        <v>0</v>
      </c>
      <c r="E205" s="123">
        <v>0</v>
      </c>
      <c r="F205" s="123">
        <v>77.358380325138526</v>
      </c>
      <c r="G205" s="123">
        <v>0</v>
      </c>
      <c r="H205" s="128"/>
      <c r="I205" s="128" t="s">
        <v>213</v>
      </c>
      <c r="J205" s="128" t="s">
        <v>180</v>
      </c>
      <c r="K205" s="128" t="s">
        <v>11</v>
      </c>
      <c r="L205" s="128" t="s">
        <v>354</v>
      </c>
      <c r="M205" s="128" t="s">
        <v>354</v>
      </c>
      <c r="N205" s="128" t="s">
        <v>354</v>
      </c>
    </row>
    <row r="206" spans="1:14" x14ac:dyDescent="0.2">
      <c r="A206" s="128" t="s">
        <v>334</v>
      </c>
      <c r="B206" s="123">
        <f t="shared" si="3"/>
        <v>33.302062342847954</v>
      </c>
      <c r="C206" s="123">
        <v>33.302062342847954</v>
      </c>
      <c r="D206" s="123">
        <v>0</v>
      </c>
      <c r="E206" s="123">
        <v>0</v>
      </c>
      <c r="F206" s="123">
        <v>0</v>
      </c>
      <c r="G206" s="123">
        <v>0</v>
      </c>
      <c r="H206" s="128"/>
      <c r="I206" s="128" t="s">
        <v>213</v>
      </c>
      <c r="J206" s="128" t="s">
        <v>180</v>
      </c>
      <c r="K206" s="128" t="s">
        <v>11</v>
      </c>
      <c r="L206" s="128" t="s">
        <v>354</v>
      </c>
      <c r="M206" s="128" t="s">
        <v>13</v>
      </c>
      <c r="N206" s="128" t="s">
        <v>354</v>
      </c>
    </row>
    <row r="207" spans="1:14" x14ac:dyDescent="0.2">
      <c r="A207" s="128" t="s">
        <v>235</v>
      </c>
      <c r="B207" s="123">
        <f t="shared" si="3"/>
        <v>195.13192777650747</v>
      </c>
      <c r="C207" s="123">
        <v>55.488994346758176</v>
      </c>
      <c r="D207" s="123">
        <v>0</v>
      </c>
      <c r="E207" s="123">
        <v>38.569253445165344</v>
      </c>
      <c r="F207" s="123">
        <v>101.07367998458395</v>
      </c>
      <c r="G207" s="123">
        <v>0</v>
      </c>
      <c r="H207" s="128"/>
      <c r="I207" s="128" t="s">
        <v>213</v>
      </c>
      <c r="J207" s="128" t="s">
        <v>180</v>
      </c>
      <c r="K207" s="128" t="s">
        <v>11</v>
      </c>
      <c r="L207" s="128" t="s">
        <v>354</v>
      </c>
      <c r="M207" s="128" t="s">
        <v>13</v>
      </c>
      <c r="N207" s="128" t="s">
        <v>354</v>
      </c>
    </row>
    <row r="208" spans="1:14" x14ac:dyDescent="0.2">
      <c r="A208" s="128" t="s">
        <v>236</v>
      </c>
      <c r="B208" s="123">
        <f t="shared" si="3"/>
        <v>2350.7711132752793</v>
      </c>
      <c r="C208" s="123">
        <v>2218.4365476248836</v>
      </c>
      <c r="D208" s="123">
        <v>0</v>
      </c>
      <c r="E208" s="123">
        <v>27.325368142396051</v>
      </c>
      <c r="F208" s="123">
        <v>105.00919750799926</v>
      </c>
      <c r="G208" s="123">
        <v>0</v>
      </c>
      <c r="H208" s="128"/>
      <c r="I208" s="128" t="s">
        <v>213</v>
      </c>
      <c r="J208" s="128" t="s">
        <v>180</v>
      </c>
      <c r="K208" s="128" t="s">
        <v>11</v>
      </c>
      <c r="L208" s="128" t="s">
        <v>354</v>
      </c>
      <c r="M208" s="128" t="s">
        <v>354</v>
      </c>
      <c r="N208" s="128" t="s">
        <v>354</v>
      </c>
    </row>
    <row r="209" spans="1:14" x14ac:dyDescent="0.2">
      <c r="A209" s="128" t="s">
        <v>237</v>
      </c>
      <c r="B209" s="123">
        <f t="shared" si="3"/>
        <v>546.04632954467399</v>
      </c>
      <c r="C209" s="123">
        <v>549.65344846181176</v>
      </c>
      <c r="D209" s="123">
        <v>0</v>
      </c>
      <c r="E209" s="123">
        <v>-46.573732776679655</v>
      </c>
      <c r="F209" s="123">
        <v>42.966613859541901</v>
      </c>
      <c r="G209" s="123">
        <v>0</v>
      </c>
      <c r="H209" s="128"/>
      <c r="I209" s="128" t="s">
        <v>213</v>
      </c>
      <c r="J209" s="128" t="s">
        <v>180</v>
      </c>
      <c r="K209" s="128" t="s">
        <v>11</v>
      </c>
      <c r="L209" s="128" t="s">
        <v>354</v>
      </c>
      <c r="M209" s="128" t="s">
        <v>354</v>
      </c>
      <c r="N209" s="128" t="s">
        <v>354</v>
      </c>
    </row>
    <row r="210" spans="1:14" x14ac:dyDescent="0.2">
      <c r="A210" s="128" t="s">
        <v>238</v>
      </c>
      <c r="B210" s="123">
        <f t="shared" si="3"/>
        <v>17.174129516445607</v>
      </c>
      <c r="C210" s="123">
        <v>17.174129516445607</v>
      </c>
      <c r="D210" s="123">
        <v>0</v>
      </c>
      <c r="E210" s="123">
        <v>0</v>
      </c>
      <c r="F210" s="123">
        <v>0</v>
      </c>
      <c r="G210" s="123">
        <v>0</v>
      </c>
      <c r="H210" s="128"/>
      <c r="I210" s="128" t="s">
        <v>213</v>
      </c>
      <c r="J210" s="128" t="s">
        <v>180</v>
      </c>
      <c r="K210" s="128" t="s">
        <v>11</v>
      </c>
      <c r="L210" s="128" t="s">
        <v>354</v>
      </c>
      <c r="M210" s="128" t="s">
        <v>354</v>
      </c>
      <c r="N210" s="128" t="s">
        <v>354</v>
      </c>
    </row>
    <row r="211" spans="1:14" x14ac:dyDescent="0.2">
      <c r="A211" s="128" t="s">
        <v>239</v>
      </c>
      <c r="B211" s="123">
        <f t="shared" si="3"/>
        <v>537.27999893848278</v>
      </c>
      <c r="C211" s="123">
        <v>640.58473665695453</v>
      </c>
      <c r="D211" s="123">
        <v>0</v>
      </c>
      <c r="E211" s="123">
        <v>-141.80049769749311</v>
      </c>
      <c r="F211" s="123">
        <v>38.495759979021372</v>
      </c>
      <c r="G211" s="123">
        <v>0</v>
      </c>
      <c r="H211" s="128"/>
      <c r="I211" s="128" t="s">
        <v>213</v>
      </c>
      <c r="J211" s="128" t="s">
        <v>180</v>
      </c>
      <c r="K211" s="128" t="s">
        <v>11</v>
      </c>
      <c r="L211" s="128" t="s">
        <v>354</v>
      </c>
      <c r="M211" s="128" t="s">
        <v>354</v>
      </c>
      <c r="N211" s="128" t="s">
        <v>354</v>
      </c>
    </row>
    <row r="212" spans="1:14" x14ac:dyDescent="0.2">
      <c r="A212" s="128" t="s">
        <v>240</v>
      </c>
      <c r="B212" s="123">
        <f t="shared" si="3"/>
        <v>482.54728107784001</v>
      </c>
      <c r="C212" s="123">
        <v>483.07164553017304</v>
      </c>
      <c r="D212" s="123">
        <v>-0.52436445233305906</v>
      </c>
      <c r="E212" s="123">
        <v>0</v>
      </c>
      <c r="F212" s="123">
        <v>0</v>
      </c>
      <c r="G212" s="123">
        <v>0</v>
      </c>
      <c r="H212" s="128"/>
      <c r="I212" s="128" t="s">
        <v>213</v>
      </c>
      <c r="J212" s="128" t="s">
        <v>180</v>
      </c>
      <c r="K212" s="128" t="s">
        <v>11</v>
      </c>
      <c r="L212" s="128" t="s">
        <v>354</v>
      </c>
      <c r="M212" s="128" t="s">
        <v>354</v>
      </c>
      <c r="N212" s="128" t="s">
        <v>354</v>
      </c>
    </row>
    <row r="213" spans="1:14" x14ac:dyDescent="0.2">
      <c r="A213" s="128" t="s">
        <v>241</v>
      </c>
      <c r="B213" s="123">
        <f t="shared" si="3"/>
        <v>947.34585669161538</v>
      </c>
      <c r="C213" s="123">
        <v>447.74660347115031</v>
      </c>
      <c r="D213" s="123">
        <v>0</v>
      </c>
      <c r="E213" s="123">
        <v>0</v>
      </c>
      <c r="F213" s="123">
        <v>499.59925322046502</v>
      </c>
      <c r="G213" s="123">
        <v>0</v>
      </c>
      <c r="H213" s="128"/>
      <c r="I213" s="128" t="s">
        <v>213</v>
      </c>
      <c r="J213" s="128" t="s">
        <v>180</v>
      </c>
      <c r="K213" s="128" t="s">
        <v>11</v>
      </c>
      <c r="L213" s="128" t="s">
        <v>354</v>
      </c>
      <c r="M213" s="128" t="s">
        <v>13</v>
      </c>
      <c r="N213" s="128" t="s">
        <v>354</v>
      </c>
    </row>
    <row r="214" spans="1:14" x14ac:dyDescent="0.2">
      <c r="A214" s="128" t="s">
        <v>242</v>
      </c>
      <c r="B214" s="123">
        <f t="shared" si="3"/>
        <v>92.615570517236705</v>
      </c>
      <c r="C214" s="123">
        <v>78.677582677105079</v>
      </c>
      <c r="D214" s="123">
        <v>0</v>
      </c>
      <c r="E214" s="123">
        <v>-0.72366683053713332</v>
      </c>
      <c r="F214" s="123">
        <v>14.661654670668756</v>
      </c>
      <c r="G214" s="123">
        <v>0</v>
      </c>
      <c r="H214" s="128"/>
      <c r="I214" s="128" t="s">
        <v>213</v>
      </c>
      <c r="J214" s="128" t="s">
        <v>180</v>
      </c>
      <c r="K214" s="128" t="s">
        <v>11</v>
      </c>
      <c r="L214" s="128" t="s">
        <v>354</v>
      </c>
      <c r="M214" s="128" t="s">
        <v>13</v>
      </c>
      <c r="N214" s="128" t="s">
        <v>354</v>
      </c>
    </row>
    <row r="215" spans="1:14" x14ac:dyDescent="0.2">
      <c r="A215" s="128" t="s">
        <v>243</v>
      </c>
      <c r="B215" s="123">
        <f t="shared" si="3"/>
        <v>745.15924708292721</v>
      </c>
      <c r="C215" s="123">
        <v>745.15924708292721</v>
      </c>
      <c r="D215" s="123">
        <v>0</v>
      </c>
      <c r="E215" s="123">
        <v>0</v>
      </c>
      <c r="F215" s="123">
        <v>0</v>
      </c>
      <c r="G215" s="123">
        <v>0</v>
      </c>
      <c r="H215" s="128"/>
      <c r="I215" s="128" t="s">
        <v>213</v>
      </c>
      <c r="J215" s="128" t="s">
        <v>180</v>
      </c>
      <c r="K215" s="128" t="s">
        <v>11</v>
      </c>
      <c r="L215" s="128" t="s">
        <v>354</v>
      </c>
      <c r="M215" s="128" t="s">
        <v>13</v>
      </c>
      <c r="N215" s="128" t="s">
        <v>354</v>
      </c>
    </row>
    <row r="216" spans="1:14" x14ac:dyDescent="0.2">
      <c r="A216" s="128" t="s">
        <v>244</v>
      </c>
      <c r="B216" s="123">
        <f t="shared" si="3"/>
        <v>1254.0696456134206</v>
      </c>
      <c r="C216" s="123">
        <v>894.60694580170866</v>
      </c>
      <c r="D216" s="123">
        <v>0</v>
      </c>
      <c r="E216" s="123">
        <v>0</v>
      </c>
      <c r="F216" s="123">
        <v>359.46269981171179</v>
      </c>
      <c r="G216" s="123">
        <v>0</v>
      </c>
      <c r="H216" s="128"/>
      <c r="I216" s="128" t="s">
        <v>213</v>
      </c>
      <c r="J216" s="128" t="s">
        <v>180</v>
      </c>
      <c r="K216" s="128" t="s">
        <v>11</v>
      </c>
      <c r="L216" s="128" t="s">
        <v>354</v>
      </c>
      <c r="M216" s="128" t="s">
        <v>354</v>
      </c>
      <c r="N216" s="128" t="s">
        <v>354</v>
      </c>
    </row>
    <row r="217" spans="1:14" x14ac:dyDescent="0.2">
      <c r="A217" s="128" t="s">
        <v>245</v>
      </c>
      <c r="B217" s="123">
        <f t="shared" si="3"/>
        <v>43.734415369993265</v>
      </c>
      <c r="C217" s="123">
        <v>2.0652878815417131</v>
      </c>
      <c r="D217" s="123">
        <v>0</v>
      </c>
      <c r="E217" s="123">
        <v>0</v>
      </c>
      <c r="F217" s="123">
        <v>41.669127488451551</v>
      </c>
      <c r="G217" s="123">
        <v>0</v>
      </c>
      <c r="H217" s="128"/>
      <c r="I217" s="128" t="s">
        <v>213</v>
      </c>
      <c r="J217" s="128" t="s">
        <v>180</v>
      </c>
      <c r="K217" s="128" t="s">
        <v>11</v>
      </c>
      <c r="L217" s="128" t="s">
        <v>354</v>
      </c>
      <c r="M217" s="128" t="s">
        <v>13</v>
      </c>
      <c r="N217" s="128" t="s">
        <v>354</v>
      </c>
    </row>
    <row r="218" spans="1:14" x14ac:dyDescent="0.2">
      <c r="A218" s="128" t="s">
        <v>246</v>
      </c>
      <c r="B218" s="123">
        <f t="shared" si="3"/>
        <v>1114.6575561617246</v>
      </c>
      <c r="C218" s="123">
        <v>1025.5019540202447</v>
      </c>
      <c r="D218" s="123">
        <v>0</v>
      </c>
      <c r="E218" s="123">
        <v>0</v>
      </c>
      <c r="F218" s="123">
        <v>89.15560214147979</v>
      </c>
      <c r="G218" s="123">
        <v>0</v>
      </c>
      <c r="H218" s="128"/>
      <c r="I218" s="128" t="s">
        <v>213</v>
      </c>
      <c r="J218" s="128" t="s">
        <v>180</v>
      </c>
      <c r="K218" s="128" t="s">
        <v>11</v>
      </c>
      <c r="L218" s="128" t="s">
        <v>354</v>
      </c>
      <c r="M218" s="128" t="s">
        <v>354</v>
      </c>
      <c r="N218" s="128" t="s">
        <v>354</v>
      </c>
    </row>
    <row r="219" spans="1:14" x14ac:dyDescent="0.2">
      <c r="A219" s="128"/>
      <c r="B219" s="123"/>
      <c r="C219" s="123"/>
      <c r="D219" s="123"/>
      <c r="E219" s="123"/>
      <c r="F219" s="123"/>
      <c r="G219" s="123"/>
      <c r="H219" s="128"/>
      <c r="I219" s="128"/>
      <c r="J219" s="128"/>
      <c r="K219" s="128"/>
      <c r="L219" s="128"/>
      <c r="M219" s="128"/>
      <c r="N219" s="128"/>
    </row>
    <row r="220" spans="1:14" x14ac:dyDescent="0.2">
      <c r="A220" s="128" t="s">
        <v>247</v>
      </c>
      <c r="B220" s="123">
        <f t="shared" si="3"/>
        <v>1567489.9911507918</v>
      </c>
      <c r="C220" s="123">
        <v>1336745.5387434706</v>
      </c>
      <c r="D220" s="123">
        <v>0</v>
      </c>
      <c r="E220" s="123">
        <v>0</v>
      </c>
      <c r="F220" s="123">
        <v>230744.45240732114</v>
      </c>
      <c r="G220" s="123">
        <v>0</v>
      </c>
      <c r="H220" s="128"/>
      <c r="I220" s="128"/>
      <c r="J220" s="128"/>
      <c r="K220" s="128"/>
      <c r="L220" s="128"/>
      <c r="M220" s="128"/>
      <c r="N220" s="128"/>
    </row>
    <row r="221" spans="1:14" x14ac:dyDescent="0.2">
      <c r="A221" s="128"/>
      <c r="B221" s="123"/>
      <c r="C221" s="123"/>
      <c r="D221" s="123"/>
      <c r="E221" s="123"/>
      <c r="F221" s="123"/>
      <c r="G221" s="123"/>
      <c r="H221" s="128"/>
      <c r="I221" s="128"/>
      <c r="J221" s="128"/>
      <c r="K221" s="128"/>
      <c r="L221" s="128"/>
      <c r="M221" s="128"/>
      <c r="N221" s="128"/>
    </row>
    <row r="222" spans="1:14" x14ac:dyDescent="0.2">
      <c r="A222" s="128" t="s">
        <v>213</v>
      </c>
      <c r="B222" s="123">
        <f t="shared" ref="B222" si="4">SUM(C222:G222)</f>
        <v>49436.952441109657</v>
      </c>
      <c r="C222" s="123">
        <v>14233.541738294727</v>
      </c>
      <c r="D222" s="123">
        <v>631.87074918072256</v>
      </c>
      <c r="E222" s="123">
        <v>0</v>
      </c>
      <c r="F222" s="123">
        <v>34571.539953634208</v>
      </c>
      <c r="G222" s="123">
        <v>0</v>
      </c>
      <c r="H222" s="128"/>
      <c r="I222" s="128"/>
      <c r="J222" s="128"/>
      <c r="K222" s="128"/>
      <c r="L222" s="128"/>
      <c r="M222" s="128"/>
      <c r="N222" s="128"/>
    </row>
    <row r="223" spans="1:14" x14ac:dyDescent="0.2">
      <c r="A223" s="128" t="s">
        <v>248</v>
      </c>
      <c r="B223" s="123">
        <f>B224+B225</f>
        <v>800187.84202850889</v>
      </c>
      <c r="C223" s="123">
        <f t="shared" ref="C223:H223" si="5">C224+C225</f>
        <v>386640.03779995715</v>
      </c>
      <c r="D223" s="123">
        <f t="shared" si="5"/>
        <v>110577.22217590241</v>
      </c>
      <c r="E223" s="123">
        <f t="shared" si="5"/>
        <v>0</v>
      </c>
      <c r="F223" s="123">
        <f t="shared" si="5"/>
        <v>302970.58205264935</v>
      </c>
      <c r="G223" s="123">
        <f t="shared" si="5"/>
        <v>0</v>
      </c>
      <c r="H223" s="123">
        <f t="shared" si="5"/>
        <v>0</v>
      </c>
      <c r="I223" s="128"/>
      <c r="J223" s="128"/>
      <c r="K223" s="128"/>
      <c r="L223" s="128"/>
      <c r="M223" s="128"/>
      <c r="N223" s="128"/>
    </row>
    <row r="224" spans="1:14" x14ac:dyDescent="0.2">
      <c r="A224" s="145" t="s">
        <v>163</v>
      </c>
      <c r="B224" s="123">
        <f t="shared" ref="B224:B225" si="6">SUM(C224:G224)</f>
        <v>289997.80749752629</v>
      </c>
      <c r="C224" s="123">
        <v>70575.781499410121</v>
      </c>
      <c r="D224" s="123">
        <v>25867.029283179731</v>
      </c>
      <c r="E224" s="123">
        <v>0</v>
      </c>
      <c r="F224" s="123">
        <v>193554.99671493645</v>
      </c>
      <c r="G224" s="123">
        <v>0</v>
      </c>
      <c r="H224" s="123"/>
      <c r="I224" s="128"/>
      <c r="J224" s="128"/>
      <c r="K224" s="128"/>
      <c r="L224" s="128"/>
      <c r="M224" s="128"/>
      <c r="N224" s="128"/>
    </row>
    <row r="225" spans="1:14" x14ac:dyDescent="0.2">
      <c r="A225" s="145" t="s">
        <v>343</v>
      </c>
      <c r="B225" s="123">
        <f t="shared" si="6"/>
        <v>510190.03453098261</v>
      </c>
      <c r="C225" s="123">
        <v>316064.25630054704</v>
      </c>
      <c r="D225" s="123">
        <v>84710.192892722684</v>
      </c>
      <c r="E225" s="123">
        <v>0</v>
      </c>
      <c r="F225" s="123">
        <v>109415.5853377129</v>
      </c>
      <c r="G225" s="123">
        <v>0</v>
      </c>
      <c r="H225" s="123"/>
      <c r="I225" s="128"/>
      <c r="J225" s="128"/>
      <c r="K225" s="128"/>
      <c r="L225" s="128"/>
      <c r="M225" s="128"/>
      <c r="N225" s="128"/>
    </row>
    <row r="226" spans="1:14" x14ac:dyDescent="0.2">
      <c r="A226" s="128" t="s">
        <v>250</v>
      </c>
      <c r="B226" s="123">
        <f>B222+B223</f>
        <v>849624.79446961859</v>
      </c>
      <c r="C226" s="123">
        <f t="shared" ref="C226:H226" si="7">C222+C223</f>
        <v>400873.57953825186</v>
      </c>
      <c r="D226" s="123">
        <f t="shared" si="7"/>
        <v>111209.09292508314</v>
      </c>
      <c r="E226" s="123">
        <f t="shared" si="7"/>
        <v>0</v>
      </c>
      <c r="F226" s="123">
        <f t="shared" si="7"/>
        <v>337542.12200628355</v>
      </c>
      <c r="G226" s="123">
        <f t="shared" si="7"/>
        <v>0</v>
      </c>
      <c r="H226" s="123">
        <f t="shared" si="7"/>
        <v>0</v>
      </c>
      <c r="I226" s="128"/>
      <c r="J226" s="128"/>
      <c r="K226" s="128"/>
      <c r="L226" s="128"/>
      <c r="M226" s="128"/>
      <c r="N226" s="128"/>
    </row>
    <row r="227" spans="1:14" x14ac:dyDescent="0.2">
      <c r="A227" s="128" t="s">
        <v>251</v>
      </c>
      <c r="B227" s="123">
        <f>Pivot!Q39</f>
        <v>280829.19609959796</v>
      </c>
      <c r="C227" s="123"/>
      <c r="D227" s="123"/>
      <c r="E227" s="123"/>
      <c r="F227" s="123"/>
      <c r="G227" s="123"/>
      <c r="H227" s="128"/>
      <c r="I227" s="128"/>
      <c r="J227" s="128"/>
      <c r="K227" s="128"/>
      <c r="L227" s="128"/>
      <c r="M227" s="128"/>
      <c r="N227" s="128"/>
    </row>
    <row r="228" spans="1:14" x14ac:dyDescent="0.2">
      <c r="A228" s="128" t="s">
        <v>252</v>
      </c>
      <c r="B228" s="123">
        <f>Pivot!Q40</f>
        <v>119235.68687692408</v>
      </c>
      <c r="C228" s="123"/>
      <c r="D228" s="123"/>
      <c r="E228" s="123"/>
      <c r="F228" s="123"/>
      <c r="G228" s="123"/>
      <c r="H228" s="128"/>
      <c r="I228" s="128"/>
      <c r="J228" s="128"/>
      <c r="K228" s="128"/>
      <c r="L228" s="128"/>
      <c r="M228" s="128"/>
      <c r="N228" s="128"/>
    </row>
    <row r="229" spans="1:14" x14ac:dyDescent="0.2">
      <c r="A229" s="128" t="s">
        <v>253</v>
      </c>
      <c r="B229" s="123">
        <f>Pivot!Q41</f>
        <v>132501.78422983526</v>
      </c>
      <c r="C229" s="123"/>
      <c r="D229" s="123"/>
      <c r="E229" s="123"/>
      <c r="F229" s="123"/>
      <c r="G229" s="123"/>
      <c r="H229" s="128"/>
      <c r="I229" s="128"/>
      <c r="J229" s="128"/>
      <c r="K229" s="128"/>
      <c r="L229" s="128"/>
      <c r="M229" s="128"/>
      <c r="N229" s="128"/>
    </row>
    <row r="230" spans="1:14" x14ac:dyDescent="0.2">
      <c r="A230" s="128" t="s">
        <v>254</v>
      </c>
      <c r="B230" s="123">
        <f>Pivot!Q42</f>
        <v>52611.050369144614</v>
      </c>
      <c r="C230" s="123"/>
      <c r="D230" s="123"/>
      <c r="E230" s="123"/>
      <c r="F230" s="123"/>
      <c r="G230" s="123"/>
      <c r="H230" s="128"/>
      <c r="I230" s="128"/>
      <c r="J230" s="128"/>
      <c r="K230" s="128"/>
      <c r="L230" s="128"/>
      <c r="M230" s="128"/>
      <c r="N230" s="128"/>
    </row>
    <row r="231" spans="1:14" x14ac:dyDescent="0.2">
      <c r="A231" s="128" t="s">
        <v>255</v>
      </c>
      <c r="B231" s="123">
        <f>Pivot!Q43</f>
        <v>132327.4551606848</v>
      </c>
      <c r="C231" s="123"/>
      <c r="D231" s="123"/>
      <c r="E231" s="123"/>
      <c r="F231" s="123"/>
      <c r="G231" s="123"/>
      <c r="H231" s="128"/>
      <c r="I231" s="128"/>
      <c r="J231" s="128"/>
      <c r="K231" s="128"/>
      <c r="L231" s="128"/>
      <c r="M231" s="128"/>
      <c r="N231" s="128"/>
    </row>
    <row r="232" spans="1:14" x14ac:dyDescent="0.2">
      <c r="A232" s="128" t="s">
        <v>256</v>
      </c>
      <c r="B232" s="123">
        <f>Pivot!Q44</f>
        <v>48704.26205658626</v>
      </c>
      <c r="C232" s="123"/>
      <c r="D232" s="123"/>
      <c r="E232" s="123"/>
      <c r="F232" s="123"/>
      <c r="G232" s="123"/>
      <c r="H232" s="128"/>
      <c r="I232" s="128"/>
      <c r="J232" s="128"/>
      <c r="K232" s="128"/>
      <c r="L232" s="128"/>
      <c r="M232" s="128"/>
      <c r="N232" s="128"/>
    </row>
    <row r="233" spans="1:14" x14ac:dyDescent="0.2">
      <c r="A233" s="128" t="s">
        <v>257</v>
      </c>
      <c r="B233" s="123">
        <f t="shared" ref="B233" si="8">SUM(C233:G233)</f>
        <v>802651.25319063384</v>
      </c>
      <c r="C233" s="123">
        <v>913983.68080294959</v>
      </c>
      <c r="D233" s="123">
        <v>0</v>
      </c>
      <c r="E233" s="123">
        <v>0</v>
      </c>
      <c r="F233" s="123">
        <v>-111332.42761231569</v>
      </c>
      <c r="G233" s="123">
        <v>0</v>
      </c>
      <c r="H233" s="128"/>
      <c r="I233" s="128"/>
      <c r="J233" s="128"/>
      <c r="K233" s="128"/>
      <c r="L233" s="128"/>
      <c r="M233" s="128"/>
      <c r="N233" s="128"/>
    </row>
    <row r="234" spans="1:14" hidden="1" x14ac:dyDescent="0.2">
      <c r="A234" s="128" t="s">
        <v>258</v>
      </c>
      <c r="B234" s="123"/>
      <c r="C234" s="123"/>
      <c r="D234" s="123"/>
      <c r="E234" s="123"/>
      <c r="F234" s="123"/>
      <c r="G234" s="123"/>
      <c r="H234" s="128"/>
      <c r="I234" s="128"/>
      <c r="J234" s="128"/>
      <c r="K234" s="128"/>
      <c r="L234" s="128"/>
      <c r="M234" s="128"/>
      <c r="N234" s="128"/>
    </row>
    <row r="235" spans="1:14" x14ac:dyDescent="0.2">
      <c r="A235" s="128" t="s">
        <v>12</v>
      </c>
      <c r="B235" s="132">
        <f>Pivot!H30</f>
        <v>62973.592013928734</v>
      </c>
      <c r="C235" s="128"/>
      <c r="D235" s="128"/>
      <c r="E235" s="128"/>
      <c r="F235" s="128"/>
      <c r="G235" s="128"/>
      <c r="H235" s="128"/>
      <c r="I235" s="128"/>
      <c r="J235" s="128"/>
      <c r="K235" s="128"/>
      <c r="L235" s="128"/>
      <c r="M235" s="128"/>
      <c r="N235" s="128"/>
    </row>
    <row r="236" spans="1:14" x14ac:dyDescent="0.2">
      <c r="A236" s="128" t="s">
        <v>353</v>
      </c>
      <c r="B236" s="132">
        <f>Pivot!N30</f>
        <v>346813.01317893364</v>
      </c>
      <c r="C236" s="128"/>
      <c r="D236" s="128"/>
      <c r="E236" s="128"/>
      <c r="F236" s="128"/>
      <c r="G236" s="128"/>
      <c r="H236" s="128"/>
      <c r="I236" s="128"/>
      <c r="J236" s="128"/>
      <c r="K236" s="128"/>
      <c r="L236" s="128"/>
      <c r="M236" s="128"/>
      <c r="N236" s="128"/>
    </row>
    <row r="237" spans="1:14" x14ac:dyDescent="0.2">
      <c r="A237" s="128" t="s">
        <v>11</v>
      </c>
      <c r="B237" s="132">
        <f>Pivot!E30</f>
        <v>39756.336276210619</v>
      </c>
      <c r="C237" s="128"/>
      <c r="D237" s="128"/>
      <c r="E237" s="128"/>
      <c r="F237" s="128"/>
      <c r="G237" s="128"/>
      <c r="H237" s="128"/>
      <c r="I237" s="128"/>
      <c r="J237" s="128"/>
      <c r="K237" s="128"/>
      <c r="L237" s="128"/>
      <c r="M237" s="128"/>
      <c r="N237" s="128"/>
    </row>
    <row r="238" spans="1:14" x14ac:dyDescent="0.2">
      <c r="A238" s="128" t="s">
        <v>180</v>
      </c>
      <c r="B238" s="132">
        <f>Pivot!T38</f>
        <v>29541.627818300749</v>
      </c>
      <c r="C238" s="128"/>
      <c r="D238" s="128"/>
      <c r="E238" s="128"/>
      <c r="F238" s="128"/>
      <c r="G238" s="128"/>
      <c r="H238" s="128"/>
      <c r="I238" s="128"/>
      <c r="J238" s="128"/>
      <c r="K238" s="128"/>
      <c r="L238" s="128"/>
      <c r="M238" s="128"/>
      <c r="N238" s="128"/>
    </row>
    <row r="239" spans="1:14" x14ac:dyDescent="0.2">
      <c r="A239" s="128" t="s">
        <v>366</v>
      </c>
      <c r="B239" s="132">
        <f>Pivot!W38</f>
        <v>14960.338345681586</v>
      </c>
      <c r="C239" s="128"/>
      <c r="D239" s="128"/>
      <c r="E239" s="128"/>
      <c r="F239" s="128"/>
      <c r="G239" s="128"/>
      <c r="H239" s="128"/>
      <c r="I239" s="128"/>
      <c r="J239" s="128"/>
      <c r="K239" s="128"/>
      <c r="L239" s="128"/>
      <c r="M239" s="128"/>
      <c r="N239" s="128"/>
    </row>
  </sheetData>
  <mergeCells count="1">
    <mergeCell ref="A1:N1"/>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topLeftCell="N12" workbookViewId="0">
      <selection activeCell="V14" sqref="V14:V15"/>
      <pivotSelection pane="bottomRight" showHeader="1" activeRow="13" activeCol="21" click="1" r:id="rId14">
        <pivotArea dataOnly="0" labelOnly="1" fieldPosition="0">
          <references count="1">
            <reference field="14" count="0"/>
          </references>
        </pivotArea>
      </pivotSelection>
    </sheetView>
  </sheetViews>
  <sheetFormatPr defaultColWidth="8.85546875" defaultRowHeight="12.75" x14ac:dyDescent="0.2"/>
  <cols>
    <col min="1" max="1" width="29.85546875" customWidth="1"/>
    <col min="2" max="2" width="8.7109375" customWidth="1"/>
    <col min="3" max="3" width="11.42578125" customWidth="1"/>
    <col min="4" max="4" width="26.7109375" customWidth="1"/>
    <col min="5" max="5" width="6.28515625" customWidth="1"/>
    <col min="6" max="6" width="11.42578125" customWidth="1"/>
    <col min="7" max="7" width="29.85546875" customWidth="1"/>
    <col min="8" max="8" width="6.28515625" customWidth="1"/>
    <col min="9" max="9" width="11.42578125" customWidth="1"/>
    <col min="10" max="10" width="26.7109375" customWidth="1"/>
    <col min="11" max="11" width="6.28515625" customWidth="1"/>
    <col min="12" max="12" width="13.140625" bestFit="1" customWidth="1"/>
    <col min="13" max="13" width="29.85546875" customWidth="1"/>
    <col min="14" max="14" width="7.28515625" customWidth="1"/>
    <col min="15" max="15" width="11.42578125" customWidth="1"/>
    <col min="16" max="16" width="27.140625" customWidth="1"/>
    <col min="17" max="17" width="8.7109375" customWidth="1"/>
    <col min="18" max="18" width="11.42578125" customWidth="1"/>
    <col min="19" max="19" width="33.42578125" customWidth="1"/>
    <col min="20" max="20" width="13.7109375" customWidth="1"/>
    <col min="21" max="21" width="11.42578125" customWidth="1"/>
    <col min="22" max="22" width="26.7109375" customWidth="1"/>
    <col min="23" max="23" width="8.7109375" customWidth="1"/>
    <col min="24" max="256" width="11.42578125" customWidth="1"/>
  </cols>
  <sheetData>
    <row r="1" spans="1:23" x14ac:dyDescent="0.2">
      <c r="A1" s="110" t="s">
        <v>355</v>
      </c>
      <c r="D1" s="110" t="s">
        <v>355</v>
      </c>
      <c r="G1" s="110" t="s">
        <v>355</v>
      </c>
      <c r="J1" s="110" t="s">
        <v>355</v>
      </c>
      <c r="M1" s="110" t="s">
        <v>355</v>
      </c>
      <c r="P1" s="110" t="s">
        <v>355</v>
      </c>
      <c r="S1" s="110" t="s">
        <v>355</v>
      </c>
      <c r="V1" s="110" t="s">
        <v>355</v>
      </c>
    </row>
    <row r="2" spans="1:23" x14ac:dyDescent="0.2">
      <c r="A2" s="110" t="s">
        <v>356</v>
      </c>
      <c r="B2" t="s">
        <v>311</v>
      </c>
      <c r="D2" s="110" t="s">
        <v>356</v>
      </c>
      <c r="E2" t="s">
        <v>311</v>
      </c>
      <c r="G2" s="110" t="s">
        <v>356</v>
      </c>
      <c r="H2" t="s">
        <v>311</v>
      </c>
      <c r="J2" s="110" t="s">
        <v>356</v>
      </c>
      <c r="K2" t="s">
        <v>311</v>
      </c>
      <c r="M2" s="110" t="s">
        <v>356</v>
      </c>
      <c r="N2" t="s">
        <v>311</v>
      </c>
      <c r="P2" s="110" t="s">
        <v>356</v>
      </c>
      <c r="Q2" t="s">
        <v>311</v>
      </c>
      <c r="S2" s="110" t="s">
        <v>356</v>
      </c>
      <c r="T2" t="s">
        <v>311</v>
      </c>
      <c r="V2" s="110" t="s">
        <v>356</v>
      </c>
      <c r="W2" t="s">
        <v>311</v>
      </c>
    </row>
    <row r="3" spans="1:23" x14ac:dyDescent="0.2">
      <c r="A3" s="111" t="s">
        <v>56</v>
      </c>
      <c r="B3" s="112">
        <v>85147.572966350723</v>
      </c>
      <c r="D3" s="111" t="s">
        <v>11</v>
      </c>
      <c r="E3" s="112">
        <v>26216.248202251481</v>
      </c>
      <c r="G3" s="111" t="s">
        <v>12</v>
      </c>
      <c r="H3" s="112">
        <v>30332.772783573109</v>
      </c>
      <c r="J3" s="111" t="s">
        <v>13</v>
      </c>
      <c r="K3" s="112">
        <v>43388.62850108977</v>
      </c>
      <c r="M3" s="111" t="s">
        <v>353</v>
      </c>
      <c r="N3" s="112">
        <v>4892909.9292867007</v>
      </c>
      <c r="P3" s="111" t="s">
        <v>17</v>
      </c>
      <c r="Q3" s="112">
        <v>5331756.299634954</v>
      </c>
      <c r="S3" s="111" t="s">
        <v>180</v>
      </c>
      <c r="T3" s="112">
        <v>20456.616149106801</v>
      </c>
      <c r="V3" s="111" t="s">
        <v>366</v>
      </c>
      <c r="W3" s="112">
        <v>7684.8553274725491</v>
      </c>
    </row>
    <row r="4" spans="1:23" x14ac:dyDescent="0.2">
      <c r="A4" s="111" t="s">
        <v>18</v>
      </c>
      <c r="B4" s="112">
        <v>5246718.6634235</v>
      </c>
      <c r="D4" s="111" t="s">
        <v>357</v>
      </c>
      <c r="E4" s="112">
        <v>26216.248202251481</v>
      </c>
      <c r="G4" s="111" t="s">
        <v>357</v>
      </c>
      <c r="H4" s="112">
        <v>30332.772783573109</v>
      </c>
      <c r="J4" s="111" t="s">
        <v>357</v>
      </c>
      <c r="K4" s="112">
        <v>43388.62850108977</v>
      </c>
      <c r="M4" s="111" t="s">
        <v>357</v>
      </c>
      <c r="N4" s="112">
        <v>4892909.9292867007</v>
      </c>
      <c r="P4" s="111" t="s">
        <v>123</v>
      </c>
      <c r="Q4" s="112">
        <v>138533.57452850134</v>
      </c>
      <c r="S4" s="111" t="s">
        <v>368</v>
      </c>
      <c r="T4" s="112">
        <v>6501510.6858252063</v>
      </c>
      <c r="V4" s="111" t="s">
        <v>368</v>
      </c>
      <c r="W4" s="112">
        <v>6514282.4466468403</v>
      </c>
    </row>
    <row r="5" spans="1:23" x14ac:dyDescent="0.2">
      <c r="A5" s="111" t="s">
        <v>213</v>
      </c>
      <c r="B5" s="112">
        <v>29404.010329372399</v>
      </c>
      <c r="P5" s="111" t="s">
        <v>106</v>
      </c>
      <c r="Q5" s="112">
        <v>371720.84456206561</v>
      </c>
      <c r="S5" s="111" t="s">
        <v>357</v>
      </c>
      <c r="T5" s="112">
        <v>6521967.3019743133</v>
      </c>
      <c r="V5" s="111" t="s">
        <v>357</v>
      </c>
      <c r="W5" s="112">
        <v>6521967.3019743124</v>
      </c>
    </row>
    <row r="6" spans="1:23" x14ac:dyDescent="0.2">
      <c r="A6" s="111" t="s">
        <v>163</v>
      </c>
      <c r="B6" s="112">
        <v>310519.1373538663</v>
      </c>
      <c r="P6" s="111" t="s">
        <v>101</v>
      </c>
      <c r="Q6" s="112">
        <v>298174.32773093064</v>
      </c>
    </row>
    <row r="7" spans="1:23" x14ac:dyDescent="0.2">
      <c r="A7" s="111" t="s">
        <v>343</v>
      </c>
      <c r="B7" s="112">
        <v>850177.91790122737</v>
      </c>
      <c r="P7" s="111" t="s">
        <v>109</v>
      </c>
      <c r="Q7" s="112">
        <v>98379.848262062384</v>
      </c>
    </row>
    <row r="8" spans="1:23" x14ac:dyDescent="0.2">
      <c r="A8" s="111" t="s">
        <v>357</v>
      </c>
      <c r="B8" s="112">
        <v>6521967.3019743171</v>
      </c>
      <c r="P8" s="111" t="s">
        <v>144</v>
      </c>
      <c r="Q8" s="112">
        <v>173654.39007101418</v>
      </c>
    </row>
    <row r="9" spans="1:23" x14ac:dyDescent="0.2">
      <c r="P9" s="111" t="s">
        <v>114</v>
      </c>
      <c r="Q9" s="112">
        <v>109748.01718478897</v>
      </c>
    </row>
    <row r="10" spans="1:23" x14ac:dyDescent="0.2">
      <c r="A10" s="110" t="s">
        <v>358</v>
      </c>
      <c r="D10" s="110" t="s">
        <v>358</v>
      </c>
      <c r="G10" s="110" t="s">
        <v>358</v>
      </c>
      <c r="J10" s="110" t="s">
        <v>358</v>
      </c>
      <c r="M10" s="110" t="s">
        <v>358</v>
      </c>
      <c r="P10" s="111" t="s">
        <v>357</v>
      </c>
      <c r="Q10" s="112">
        <v>6521967.3019743171</v>
      </c>
    </row>
    <row r="11" spans="1:23" x14ac:dyDescent="0.2">
      <c r="A11" s="110" t="s">
        <v>356</v>
      </c>
      <c r="B11" t="s">
        <v>311</v>
      </c>
      <c r="D11" s="110" t="s">
        <v>356</v>
      </c>
      <c r="E11" t="s">
        <v>311</v>
      </c>
      <c r="G11" s="110" t="s">
        <v>356</v>
      </c>
      <c r="H11" t="s">
        <v>311</v>
      </c>
      <c r="J11" s="110" t="s">
        <v>356</v>
      </c>
      <c r="K11" t="s">
        <v>311</v>
      </c>
      <c r="M11" s="110" t="s">
        <v>356</v>
      </c>
      <c r="N11" t="s">
        <v>311</v>
      </c>
    </row>
    <row r="12" spans="1:23" x14ac:dyDescent="0.2">
      <c r="A12" s="111" t="s">
        <v>56</v>
      </c>
      <c r="B12" s="112">
        <v>-4024.9970137704877</v>
      </c>
      <c r="D12" s="111" t="s">
        <v>11</v>
      </c>
      <c r="E12" s="112">
        <v>98062.430177495902</v>
      </c>
      <c r="G12" s="111" t="s">
        <v>12</v>
      </c>
      <c r="H12" s="112">
        <v>13059.841782768301</v>
      </c>
      <c r="J12" s="111" t="s">
        <v>13</v>
      </c>
      <c r="K12" s="112">
        <v>57066.337970793153</v>
      </c>
      <c r="M12" s="111" t="s">
        <v>353</v>
      </c>
      <c r="N12" s="112">
        <v>-67747.932140883961</v>
      </c>
      <c r="P12" s="110" t="s">
        <v>358</v>
      </c>
      <c r="S12" s="110" t="s">
        <v>358</v>
      </c>
      <c r="V12" s="110" t="s">
        <v>358</v>
      </c>
    </row>
    <row r="13" spans="1:23" x14ac:dyDescent="0.2">
      <c r="A13" s="111" t="s">
        <v>18</v>
      </c>
      <c r="B13" s="112">
        <v>-116465.47695937329</v>
      </c>
      <c r="D13" s="111" t="s">
        <v>357</v>
      </c>
      <c r="E13" s="112">
        <v>98062.430177495902</v>
      </c>
      <c r="G13" s="111" t="s">
        <v>357</v>
      </c>
      <c r="H13" s="112">
        <v>13059.841782768301</v>
      </c>
      <c r="J13" s="111" t="s">
        <v>357</v>
      </c>
      <c r="K13" s="112">
        <v>57066.337970793153</v>
      </c>
      <c r="M13" s="111" t="s">
        <v>357</v>
      </c>
      <c r="N13" s="112">
        <v>-67747.932140883961</v>
      </c>
      <c r="P13" s="110" t="s">
        <v>356</v>
      </c>
      <c r="Q13" t="s">
        <v>311</v>
      </c>
      <c r="S13" s="110" t="s">
        <v>356</v>
      </c>
      <c r="T13" t="s">
        <v>311</v>
      </c>
      <c r="V13" s="110" t="s">
        <v>356</v>
      </c>
      <c r="W13" t="s">
        <v>311</v>
      </c>
    </row>
    <row r="14" spans="1:23" x14ac:dyDescent="0.2">
      <c r="A14" s="111" t="s">
        <v>213</v>
      </c>
      <c r="B14" s="112">
        <v>95515.827987765035</v>
      </c>
      <c r="P14" s="111" t="s">
        <v>17</v>
      </c>
      <c r="Q14" s="112">
        <v>-120490.47397314377</v>
      </c>
      <c r="S14" s="111" t="s">
        <v>180</v>
      </c>
      <c r="T14" s="112">
        <v>94867.53472038047</v>
      </c>
      <c r="V14" s="111" t="s">
        <v>366</v>
      </c>
      <c r="W14" s="112">
        <v>41983.990674105145</v>
      </c>
    </row>
    <row r="15" spans="1:23" x14ac:dyDescent="0.2">
      <c r="A15" s="111" t="s">
        <v>163</v>
      </c>
      <c r="B15" s="112">
        <v>74433.729885378736</v>
      </c>
      <c r="P15" s="111" t="s">
        <v>123</v>
      </c>
      <c r="Q15" s="112">
        <v>16702.527037717307</v>
      </c>
      <c r="S15" s="111" t="s">
        <v>368</v>
      </c>
      <c r="T15" s="112">
        <v>-9545.1030489005425</v>
      </c>
      <c r="V15" s="111" t="s">
        <v>368</v>
      </c>
      <c r="W15" s="112">
        <v>43338.440997374797</v>
      </c>
    </row>
    <row r="16" spans="1:23" x14ac:dyDescent="0.2">
      <c r="A16" s="111" t="s">
        <v>343</v>
      </c>
      <c r="B16" s="112">
        <v>35863.347771479916</v>
      </c>
      <c r="P16" s="111" t="s">
        <v>106</v>
      </c>
      <c r="Q16" s="112">
        <v>18468.194951446643</v>
      </c>
      <c r="S16" s="111" t="s">
        <v>357</v>
      </c>
      <c r="T16" s="112">
        <v>85322.431671479921</v>
      </c>
      <c r="V16" s="111" t="s">
        <v>357</v>
      </c>
      <c r="W16" s="112">
        <v>85322.43167147995</v>
      </c>
    </row>
    <row r="17" spans="1:23" x14ac:dyDescent="0.2">
      <c r="A17" s="111" t="s">
        <v>357</v>
      </c>
      <c r="B17" s="112">
        <v>85322.431671479892</v>
      </c>
      <c r="P17" s="111" t="s">
        <v>101</v>
      </c>
      <c r="Q17" s="112">
        <v>24033.598325740601</v>
      </c>
    </row>
    <row r="18" spans="1:23" x14ac:dyDescent="0.2">
      <c r="P18" s="111" t="s">
        <v>109</v>
      </c>
      <c r="Q18" s="112">
        <v>14407.163264946454</v>
      </c>
    </row>
    <row r="19" spans="1:23" x14ac:dyDescent="0.2">
      <c r="A19" s="110" t="s">
        <v>359</v>
      </c>
      <c r="D19" s="110" t="s">
        <v>359</v>
      </c>
      <c r="G19" s="110" t="s">
        <v>359</v>
      </c>
      <c r="J19" s="110" t="s">
        <v>359</v>
      </c>
      <c r="M19" s="110" t="s">
        <v>359</v>
      </c>
      <c r="P19" s="111" t="s">
        <v>144</v>
      </c>
      <c r="Q19" s="112">
        <v>37809.106341415951</v>
      </c>
    </row>
    <row r="20" spans="1:23" x14ac:dyDescent="0.2">
      <c r="A20" s="110" t="s">
        <v>356</v>
      </c>
      <c r="B20" t="s">
        <v>311</v>
      </c>
      <c r="D20" s="110" t="s">
        <v>356</v>
      </c>
      <c r="E20" t="s">
        <v>311</v>
      </c>
      <c r="G20" s="110" t="s">
        <v>356</v>
      </c>
      <c r="H20" t="s">
        <v>311</v>
      </c>
      <c r="J20" s="110" t="s">
        <v>356</v>
      </c>
      <c r="K20" t="s">
        <v>311</v>
      </c>
      <c r="M20" s="110" t="s">
        <v>356</v>
      </c>
      <c r="N20" t="s">
        <v>311</v>
      </c>
      <c r="P20" s="111" t="s">
        <v>114</v>
      </c>
      <c r="Q20" s="112">
        <v>94392.315723356747</v>
      </c>
    </row>
    <row r="21" spans="1:23" x14ac:dyDescent="0.2">
      <c r="A21" s="111" t="s">
        <v>56</v>
      </c>
      <c r="B21" s="112">
        <v>8314.9694786511882</v>
      </c>
      <c r="D21" s="111" t="s">
        <v>11</v>
      </c>
      <c r="E21" s="112">
        <v>34311.615274980701</v>
      </c>
      <c r="G21" s="111" t="s">
        <v>12</v>
      </c>
      <c r="H21" s="112">
        <v>1369.3685901011979</v>
      </c>
      <c r="J21" s="111" t="s">
        <v>13</v>
      </c>
      <c r="K21" s="112">
        <v>34307.573533756142</v>
      </c>
      <c r="M21" s="111" t="s">
        <v>353</v>
      </c>
      <c r="N21" s="112">
        <v>1799029.71461325</v>
      </c>
      <c r="P21" s="111" t="s">
        <v>357</v>
      </c>
      <c r="Q21" s="112">
        <v>85322.431671479921</v>
      </c>
    </row>
    <row r="22" spans="1:23" x14ac:dyDescent="0.2">
      <c r="A22" s="111" t="s">
        <v>18</v>
      </c>
      <c r="B22" s="112">
        <v>0</v>
      </c>
      <c r="D22" s="111" t="s">
        <v>357</v>
      </c>
      <c r="E22" s="112">
        <v>34311.615274980701</v>
      </c>
      <c r="G22" s="111" t="s">
        <v>357</v>
      </c>
      <c r="H22" s="112">
        <v>1369.3685901011979</v>
      </c>
      <c r="J22" s="111" t="s">
        <v>357</v>
      </c>
      <c r="K22" s="112">
        <v>34307.573533756142</v>
      </c>
      <c r="M22" s="111" t="s">
        <v>357</v>
      </c>
      <c r="N22" s="112">
        <v>1799029.71461325</v>
      </c>
    </row>
    <row r="23" spans="1:23" x14ac:dyDescent="0.2">
      <c r="A23" s="111" t="s">
        <v>213</v>
      </c>
      <c r="B23" s="112">
        <v>29825.589588991752</v>
      </c>
    </row>
    <row r="24" spans="1:23" x14ac:dyDescent="0.2">
      <c r="A24" s="111" t="s">
        <v>163</v>
      </c>
      <c r="B24" s="112">
        <v>448513.02186597767</v>
      </c>
      <c r="P24" s="110" t="s">
        <v>359</v>
      </c>
      <c r="S24" s="110" t="s">
        <v>359</v>
      </c>
      <c r="V24" s="110" t="s">
        <v>359</v>
      </c>
    </row>
    <row r="25" spans="1:23" x14ac:dyDescent="0.2">
      <c r="A25" s="111" t="s">
        <v>343</v>
      </c>
      <c r="B25" s="112">
        <v>1605477.0420302036</v>
      </c>
      <c r="P25" s="110" t="s">
        <v>356</v>
      </c>
      <c r="Q25" t="s">
        <v>311</v>
      </c>
      <c r="S25" s="110" t="s">
        <v>356</v>
      </c>
      <c r="T25" t="s">
        <v>311</v>
      </c>
      <c r="V25" s="110" t="s">
        <v>356</v>
      </c>
      <c r="W25" t="s">
        <v>311</v>
      </c>
    </row>
    <row r="26" spans="1:23" x14ac:dyDescent="0.2">
      <c r="A26" s="111" t="s">
        <v>357</v>
      </c>
      <c r="B26" s="112">
        <v>2092130.6229638243</v>
      </c>
      <c r="P26" s="111" t="s">
        <v>17</v>
      </c>
      <c r="Q26" s="112">
        <v>8314.9694786511882</v>
      </c>
      <c r="S26" s="111" t="s">
        <v>180</v>
      </c>
      <c r="T26" s="112">
        <v>30136.418216732687</v>
      </c>
      <c r="V26" s="111" t="s">
        <v>366</v>
      </c>
      <c r="W26" s="112">
        <v>3037.4241064002663</v>
      </c>
    </row>
    <row r="27" spans="1:23" x14ac:dyDescent="0.2">
      <c r="P27" s="111" t="s">
        <v>123</v>
      </c>
      <c r="Q27" s="112">
        <v>914828.00445136835</v>
      </c>
      <c r="S27" s="111" t="s">
        <v>368</v>
      </c>
      <c r="T27" s="112">
        <v>2061994.2047470915</v>
      </c>
      <c r="V27" s="111" t="s">
        <v>368</v>
      </c>
      <c r="W27" s="112">
        <v>2089093.1988574241</v>
      </c>
    </row>
    <row r="28" spans="1:23" x14ac:dyDescent="0.2">
      <c r="A28" s="110" t="s">
        <v>360</v>
      </c>
      <c r="D28" s="110" t="s">
        <v>360</v>
      </c>
      <c r="G28" s="110" t="s">
        <v>360</v>
      </c>
      <c r="J28" s="110" t="s">
        <v>360</v>
      </c>
      <c r="M28" s="110" t="s">
        <v>360</v>
      </c>
      <c r="P28" s="111" t="s">
        <v>106</v>
      </c>
      <c r="Q28" s="112">
        <v>342301.07084635325</v>
      </c>
      <c r="S28" s="111" t="s">
        <v>357</v>
      </c>
      <c r="T28" s="112">
        <v>2092130.6229638243</v>
      </c>
      <c r="V28" s="111" t="s">
        <v>357</v>
      </c>
      <c r="W28" s="112">
        <v>2092130.6229638243</v>
      </c>
    </row>
    <row r="29" spans="1:23" x14ac:dyDescent="0.2">
      <c r="A29" s="110" t="s">
        <v>356</v>
      </c>
      <c r="B29" t="s">
        <v>311</v>
      </c>
      <c r="D29" s="110" t="s">
        <v>356</v>
      </c>
      <c r="E29" t="s">
        <v>311</v>
      </c>
      <c r="G29" s="110" t="s">
        <v>356</v>
      </c>
      <c r="H29" t="s">
        <v>311</v>
      </c>
      <c r="J29" s="110" t="s">
        <v>356</v>
      </c>
      <c r="K29" t="s">
        <v>311</v>
      </c>
      <c r="M29" s="110" t="s">
        <v>356</v>
      </c>
      <c r="N29" t="s">
        <v>311</v>
      </c>
      <c r="P29" s="111" t="s">
        <v>101</v>
      </c>
      <c r="Q29" s="112">
        <v>337216.00732776202</v>
      </c>
    </row>
    <row r="30" spans="1:23" x14ac:dyDescent="0.2">
      <c r="A30" s="111" t="s">
        <v>56</v>
      </c>
      <c r="B30" s="112">
        <v>194372.23716273205</v>
      </c>
      <c r="D30" s="111" t="s">
        <v>11</v>
      </c>
      <c r="E30" s="112">
        <v>39756.336276210619</v>
      </c>
      <c r="G30" s="111" t="s">
        <v>12</v>
      </c>
      <c r="H30" s="112">
        <v>62973.592013928734</v>
      </c>
      <c r="J30" s="111" t="s">
        <v>13</v>
      </c>
      <c r="K30" s="112">
        <v>48644.553006447444</v>
      </c>
      <c r="M30" s="111" t="s">
        <v>353</v>
      </c>
      <c r="N30" s="112">
        <v>346813.01317893364</v>
      </c>
      <c r="P30" s="111" t="s">
        <v>109</v>
      </c>
      <c r="Q30" s="112">
        <v>44592.295916750823</v>
      </c>
    </row>
    <row r="31" spans="1:23" x14ac:dyDescent="0.2">
      <c r="A31" s="111" t="s">
        <v>18</v>
      </c>
      <c r="B31" s="112">
        <v>155090.85753447466</v>
      </c>
      <c r="D31" s="111" t="s">
        <v>357</v>
      </c>
      <c r="E31" s="112">
        <v>39756.336276210619</v>
      </c>
      <c r="G31" s="111" t="s">
        <v>357</v>
      </c>
      <c r="H31" s="112">
        <v>62973.592013928734</v>
      </c>
      <c r="J31" s="111" t="s">
        <v>357</v>
      </c>
      <c r="K31" s="112">
        <v>48644.553006447444</v>
      </c>
      <c r="M31" s="111" t="s">
        <v>357</v>
      </c>
      <c r="N31" s="112">
        <v>346813.01317893364</v>
      </c>
      <c r="P31" s="111" t="s">
        <v>144</v>
      </c>
      <c r="Q31" s="112">
        <v>391293.66267910646</v>
      </c>
    </row>
    <row r="32" spans="1:23" x14ac:dyDescent="0.2">
      <c r="A32" s="111" t="s">
        <v>213</v>
      </c>
      <c r="B32" s="112">
        <v>39801.150185785489</v>
      </c>
      <c r="P32" s="111" t="s">
        <v>114</v>
      </c>
      <c r="Q32" s="112">
        <v>53584.612263832198</v>
      </c>
    </row>
    <row r="33" spans="1:23" x14ac:dyDescent="0.2">
      <c r="A33" s="111" t="s">
        <v>163</v>
      </c>
      <c r="B33" s="112">
        <v>287639.25442636566</v>
      </c>
      <c r="P33" s="111" t="s">
        <v>357</v>
      </c>
      <c r="Q33" s="112">
        <v>2092130.6229638243</v>
      </c>
    </row>
    <row r="34" spans="1:23" x14ac:dyDescent="0.2">
      <c r="A34" s="111" t="s">
        <v>343</v>
      </c>
      <c r="B34" s="112">
        <v>438624.10488129628</v>
      </c>
    </row>
    <row r="35" spans="1:23" x14ac:dyDescent="0.2">
      <c r="A35" s="111" t="s">
        <v>357</v>
      </c>
      <c r="B35" s="112">
        <v>1115527.6041906541</v>
      </c>
    </row>
    <row r="36" spans="1:23" x14ac:dyDescent="0.2">
      <c r="P36" s="110" t="s">
        <v>360</v>
      </c>
      <c r="S36" s="110" t="s">
        <v>360</v>
      </c>
      <c r="V36" s="110" t="s">
        <v>360</v>
      </c>
    </row>
    <row r="37" spans="1:23" x14ac:dyDescent="0.2">
      <c r="P37" s="110" t="s">
        <v>356</v>
      </c>
      <c r="Q37" t="s">
        <v>311</v>
      </c>
      <c r="S37" s="110" t="s">
        <v>356</v>
      </c>
      <c r="T37" t="s">
        <v>311</v>
      </c>
      <c r="V37" s="110" t="s">
        <v>356</v>
      </c>
      <c r="W37" t="s">
        <v>311</v>
      </c>
    </row>
    <row r="38" spans="1:23" x14ac:dyDescent="0.2">
      <c r="P38" s="111" t="s">
        <v>17</v>
      </c>
      <c r="Q38" s="112">
        <v>349318.16939788108</v>
      </c>
      <c r="S38" s="111" t="s">
        <v>180</v>
      </c>
      <c r="T38" s="112">
        <v>29541.627818300749</v>
      </c>
      <c r="V38" s="111" t="s">
        <v>366</v>
      </c>
      <c r="W38" s="112">
        <v>14960.338345681586</v>
      </c>
    </row>
    <row r="39" spans="1:23" x14ac:dyDescent="0.2">
      <c r="P39" s="111" t="s">
        <v>123</v>
      </c>
      <c r="Q39" s="112">
        <v>280829.19609959796</v>
      </c>
      <c r="S39" s="111" t="s">
        <v>368</v>
      </c>
      <c r="T39" s="112">
        <v>1085985.976372353</v>
      </c>
      <c r="V39" s="111" t="s">
        <v>368</v>
      </c>
      <c r="W39" s="112">
        <v>1100567.2658449719</v>
      </c>
    </row>
    <row r="40" spans="1:23" x14ac:dyDescent="0.2">
      <c r="P40" s="111" t="s">
        <v>106</v>
      </c>
      <c r="Q40" s="112">
        <v>119235.68687692408</v>
      </c>
      <c r="S40" s="111" t="s">
        <v>357</v>
      </c>
      <c r="T40" s="112">
        <v>1115527.6041906539</v>
      </c>
      <c r="V40" s="111" t="s">
        <v>357</v>
      </c>
      <c r="W40" s="112">
        <v>1115527.6041906534</v>
      </c>
    </row>
    <row r="41" spans="1:23" x14ac:dyDescent="0.2">
      <c r="P41" s="111" t="s">
        <v>101</v>
      </c>
      <c r="Q41" s="112">
        <v>132501.78422983526</v>
      </c>
    </row>
    <row r="42" spans="1:23" x14ac:dyDescent="0.2">
      <c r="P42" s="111" t="s">
        <v>109</v>
      </c>
      <c r="Q42" s="112">
        <v>52611.050369144614</v>
      </c>
    </row>
    <row r="43" spans="1:23" x14ac:dyDescent="0.2">
      <c r="P43" s="111" t="s">
        <v>144</v>
      </c>
      <c r="Q43" s="112">
        <v>132327.4551606848</v>
      </c>
    </row>
    <row r="44" spans="1:23" x14ac:dyDescent="0.2">
      <c r="P44" s="111" t="s">
        <v>114</v>
      </c>
      <c r="Q44" s="112">
        <v>48704.26205658626</v>
      </c>
    </row>
    <row r="45" spans="1:23" x14ac:dyDescent="0.2">
      <c r="P45" s="111" t="s">
        <v>357</v>
      </c>
      <c r="Q45" s="112">
        <v>1115527.6041906541</v>
      </c>
    </row>
  </sheetData>
  <pageMargins left="0.75" right="0.75" top="1" bottom="1" header="0.5" footer="0.5"/>
  <pageSetup orientation="portrait" horizontalDpi="4294967292" verticalDpi="4294967292"/>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List of economies</vt:lpstr>
      <vt:lpstr>Tab colour codes</vt:lpstr>
      <vt:lpstr>Summary sheet</vt:lpstr>
      <vt:lpstr>PublicDomesticFinance</vt:lpstr>
      <vt:lpstr>PublicInternationalFinance</vt:lpstr>
      <vt:lpstr>PrivateDomesticFinance</vt:lpstr>
      <vt:lpstr>PrivateInternationalFinance</vt:lpstr>
      <vt:lpstr>Pivot</vt:lpstr>
      <vt:lpstr>'List of economies'!_Key1</vt:lpstr>
      <vt:lpstr>'List of economies'!Excel_BuiltIn__FilterDatabase</vt:lpstr>
      <vt:lpstr>'List of economies'!Print_Area</vt:lpstr>
      <vt:lpstr>'List of economies'!Print_Titles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SAUE Eero (DEVCO)</dc:creator>
  <cp:lastModifiedBy>Eero SAUE</cp:lastModifiedBy>
  <dcterms:created xsi:type="dcterms:W3CDTF">2014-01-03T10:19:14Z</dcterms:created>
  <dcterms:modified xsi:type="dcterms:W3CDTF">2014-02-20T10:52:07Z</dcterms:modified>
</cp:coreProperties>
</file>