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571"/>
  <workbookPr/>
  <mc:AlternateContent xmlns:mc="http://schemas.openxmlformats.org/markup-compatibility/2006">
    <mc:Choice Requires="x15">
      <x15ac:absPath xmlns:x15ac="http://schemas.microsoft.com/office/spreadsheetml/2010/11/ac" url="C:\Users\romulus\Desktop\"/>
    </mc:Choice>
  </mc:AlternateContent>
  <bookViews>
    <workbookView xWindow="0" yWindow="0" windowWidth="23040" windowHeight="9165" firstSheet="1" activeTab="3"/>
  </bookViews>
  <sheets>
    <sheet name="Reall. sur proj existants" sheetId="1" r:id="rId1"/>
    <sheet name="Dde Fonds sup projets existants" sheetId="2" r:id="rId2"/>
    <sheet name="Nouveaux projets" sheetId="3" r:id="rId3"/>
    <sheet name="RECAP" sheetId="4" r:id="rId4"/>
  </sheets>
  <definedNames>
    <definedName name="_xlnm.Print_Area" localSheetId="1">'Dde Fonds sup projets existants'!$A$1:$K$45</definedName>
    <definedName name="_xlnm.Print_Area" localSheetId="2">'Nouveaux projets'!$A$1:$K$68</definedName>
    <definedName name="_xlnm.Print_Area" localSheetId="0">'Reall. sur proj existants'!$A$1:$K$83</definedName>
    <definedName name="_xlnm.Print_Area" localSheetId="3">RECAP!$A$1:$L$71</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8" i="4" l="1"/>
  <c r="H44" i="4" l="1"/>
  <c r="B44" i="4"/>
  <c r="H65" i="4" l="1"/>
  <c r="H50" i="4"/>
  <c r="E59" i="3"/>
  <c r="H62" i="4" l="1"/>
  <c r="H67" i="4" s="1"/>
  <c r="G48" i="4"/>
  <c r="G67" i="4" s="1"/>
  <c r="G54" i="4"/>
  <c r="E65" i="4"/>
  <c r="E52" i="4"/>
  <c r="E63" i="4"/>
  <c r="E50" i="4"/>
  <c r="D53" i="4"/>
  <c r="D50" i="4"/>
  <c r="C50" i="4"/>
  <c r="C67" i="4" s="1"/>
  <c r="B49" i="4"/>
  <c r="B52" i="4"/>
  <c r="B65" i="4"/>
  <c r="B59" i="4"/>
  <c r="B53" i="4"/>
  <c r="B60" i="4"/>
  <c r="B51" i="4"/>
  <c r="B50" i="4"/>
  <c r="J36" i="4"/>
  <c r="J39" i="4"/>
  <c r="J34" i="4"/>
  <c r="J26" i="4"/>
  <c r="J28" i="4"/>
  <c r="D43" i="4"/>
  <c r="I28" i="4"/>
  <c r="I26" i="4"/>
  <c r="I43" i="4" s="1"/>
  <c r="G27" i="4"/>
  <c r="G26" i="4"/>
  <c r="G29" i="4"/>
  <c r="G28" i="4"/>
  <c r="C43" i="4"/>
  <c r="F34" i="4"/>
  <c r="F25" i="4"/>
  <c r="F26" i="4"/>
  <c r="F28" i="4"/>
  <c r="F27" i="4"/>
  <c r="F29" i="4"/>
  <c r="F24" i="4"/>
  <c r="H39" i="4"/>
  <c r="H40" i="4"/>
  <c r="H26" i="4"/>
  <c r="H38" i="4"/>
  <c r="H36" i="4"/>
  <c r="H24" i="4"/>
  <c r="E43" i="4"/>
  <c r="B27" i="4"/>
  <c r="B43" i="4" s="1"/>
  <c r="D67" i="4" l="1"/>
  <c r="B67" i="4"/>
  <c r="E67" i="4"/>
  <c r="J43" i="4"/>
  <c r="G43" i="4"/>
  <c r="E44" i="4" s="1"/>
  <c r="F43" i="4"/>
  <c r="H43" i="4"/>
  <c r="C14" i="2"/>
  <c r="E61" i="3"/>
  <c r="H14" i="4" s="1"/>
  <c r="L67" i="4" l="1"/>
  <c r="L43" i="4"/>
  <c r="L69" i="4" s="1"/>
  <c r="E12" i="2"/>
  <c r="E10" i="4" s="1"/>
  <c r="H12" i="4"/>
  <c r="H10" i="4" l="1"/>
  <c r="E66" i="3" l="1"/>
  <c r="H15" i="4" s="1"/>
  <c r="E83" i="1"/>
  <c r="E15" i="4"/>
  <c r="E17" i="3"/>
  <c r="E28" i="2"/>
  <c r="B9" i="4"/>
  <c r="E47" i="3"/>
  <c r="I15" i="4" l="1"/>
  <c r="H9" i="4"/>
  <c r="E36" i="1"/>
  <c r="E38" i="1" s="1"/>
  <c r="E39" i="3"/>
  <c r="E19" i="2"/>
  <c r="E36" i="3"/>
  <c r="E35" i="3"/>
  <c r="E34" i="3"/>
  <c r="E33" i="3"/>
  <c r="E28" i="3"/>
  <c r="E29" i="3"/>
  <c r="E30" i="3"/>
  <c r="E41" i="3" l="1"/>
  <c r="E68" i="3" s="1"/>
  <c r="E53" i="3"/>
  <c r="E56" i="3"/>
  <c r="E8" i="2"/>
  <c r="E4" i="4" s="1"/>
  <c r="I10" i="4"/>
  <c r="E15" i="2"/>
  <c r="E11" i="4" s="1"/>
  <c r="E40" i="2"/>
  <c r="E35" i="2"/>
  <c r="E8" i="4" s="1"/>
  <c r="E32" i="2"/>
  <c r="E9" i="4" s="1"/>
  <c r="E6" i="4"/>
  <c r="E5" i="4"/>
  <c r="B13" i="4"/>
  <c r="I13" i="4" s="1"/>
  <c r="B12" i="4"/>
  <c r="B8" i="4"/>
  <c r="B6" i="4"/>
  <c r="E45" i="2" l="1"/>
  <c r="H8" i="4"/>
  <c r="I8" i="4" s="1"/>
  <c r="E12" i="4"/>
  <c r="I12" i="4" s="1"/>
  <c r="E9" i="3"/>
  <c r="H4" i="4" s="1"/>
  <c r="E25" i="3"/>
  <c r="H11" i="4" s="1"/>
  <c r="E51" i="1"/>
  <c r="H5" i="4" l="1"/>
  <c r="E17" i="4"/>
  <c r="B5" i="4"/>
  <c r="I9" i="4"/>
  <c r="H6" i="4"/>
  <c r="I6" i="4" s="1"/>
  <c r="I5" i="4" l="1"/>
  <c r="H17" i="4"/>
  <c r="E16" i="1"/>
  <c r="B4" i="4" l="1"/>
  <c r="E22" i="1"/>
  <c r="B11" i="4" l="1"/>
  <c r="I11" i="4" s="1"/>
  <c r="I4" i="4"/>
  <c r="B17" i="4" l="1"/>
  <c r="I17" i="4" s="1"/>
</calcChain>
</file>

<file path=xl/sharedStrings.xml><?xml version="1.0" encoding="utf-8"?>
<sst xmlns="http://schemas.openxmlformats.org/spreadsheetml/2006/main" count="823" uniqueCount="479">
  <si>
    <t>Projet en cours</t>
  </si>
  <si>
    <t>Localisation</t>
  </si>
  <si>
    <t>Commune</t>
  </si>
  <si>
    <t>Département</t>
  </si>
  <si>
    <t>Partenaires actuels de mise en œuvre</t>
  </si>
  <si>
    <t>ONG étrangères</t>
  </si>
  <si>
    <t>Secteur Privé</t>
  </si>
  <si>
    <t>Réorientation envisagée</t>
  </si>
  <si>
    <t>Le tableau ci-dessous ne concerne que les projets déja en cours dans les communes sinistrées des 4 departements du Grand Sud (Sud-Est, Sud, Grande Anse et Nippes), de l'Ouest et du Nord-Ouest incluant les iles de la Gonave et la Tortue. Les montants a mentionner sont les montants qui pourraient etre rapidement réalloués aux priorités de relèvement. Dans le cas ou un projet couvre plusieurs communes,  les montants peuvent etre désagrégés par commune lorsque pertinent.</t>
  </si>
  <si>
    <t>BID</t>
  </si>
  <si>
    <t>Appui au secteur de l' éducation</t>
  </si>
  <si>
    <t>1 an</t>
  </si>
  <si>
    <t>MENFP et FAES</t>
  </si>
  <si>
    <t>Réhabilitation écoles</t>
  </si>
  <si>
    <t>Sud et Grand Anse</t>
  </si>
  <si>
    <t xml:space="preserve">non ciblé </t>
  </si>
  <si>
    <t>Kits scolaires</t>
  </si>
  <si>
    <t>Construction logements</t>
  </si>
  <si>
    <t>Grand'anse</t>
  </si>
  <si>
    <t>12 communes</t>
  </si>
  <si>
    <t>3 mois</t>
  </si>
  <si>
    <t xml:space="preserve">FAES </t>
  </si>
  <si>
    <t>UNDP</t>
  </si>
  <si>
    <t>Travaux Cash for Work</t>
  </si>
  <si>
    <t>Eau potable Port-au-Prince</t>
  </si>
  <si>
    <t>Sud</t>
  </si>
  <si>
    <t>Eau potable villes secondaires</t>
  </si>
  <si>
    <t>Réhabilitation systèmes</t>
  </si>
  <si>
    <t>Acquisition de chlore</t>
  </si>
  <si>
    <t>DINEPA</t>
  </si>
  <si>
    <t>Macaya</t>
  </si>
  <si>
    <t>Camp-Perrin, Chantal, Beaumont</t>
  </si>
  <si>
    <t>MDE</t>
  </si>
  <si>
    <t>Cash for work et infrastructures communautaires</t>
  </si>
  <si>
    <t>Protection bassins versants</t>
  </si>
  <si>
    <t>Camp-Perrin</t>
  </si>
  <si>
    <t>MARNDR</t>
  </si>
  <si>
    <t>Cash for work canaux irrigation</t>
  </si>
  <si>
    <t>2 ans</t>
  </si>
  <si>
    <t xml:space="preserve">Acquisition bateaux et réhabilitation ports </t>
  </si>
  <si>
    <t xml:space="preserve">Développement tourisme </t>
  </si>
  <si>
    <t>Aquin et Port-Salut</t>
  </si>
  <si>
    <t>MEF et MdT</t>
  </si>
  <si>
    <t>matching grants pour relèvement entreprises touristiques</t>
  </si>
  <si>
    <t>Instit.</t>
  </si>
  <si>
    <t xml:space="preserve">Durée </t>
  </si>
  <si>
    <t>Société civile H</t>
  </si>
  <si>
    <t xml:space="preserve">Appui a la filière igname </t>
  </si>
  <si>
    <t xml:space="preserve">Appui à la filière cacao </t>
  </si>
  <si>
    <t>Microfinance    agricole    et    Environnement    en    Haïti</t>
  </si>
  <si>
    <t>Grand-Anse</t>
  </si>
  <si>
    <t>Beaumont</t>
  </si>
  <si>
    <t>Dame Marie</t>
  </si>
  <si>
    <t>à juin 2018</t>
  </si>
  <si>
    <t>à  mai 2017</t>
  </si>
  <si>
    <t>MARNDR/DDA</t>
  </si>
  <si>
    <t>Sogesol</t>
  </si>
  <si>
    <t>Organisation des producteurs-trice d'igname</t>
  </si>
  <si>
    <t>Catholic Relief Service (via FOMIN-BID)</t>
  </si>
  <si>
    <t xml:space="preserve">Appui à la régénération des plantations cacaoyères </t>
  </si>
  <si>
    <t>Développement International Desjardin (DID)</t>
  </si>
  <si>
    <t>Microfinanza</t>
  </si>
  <si>
    <t>CAPOSOV
CAPOSAC
CAPAG</t>
  </si>
  <si>
    <t>ANACAF et caisses pop</t>
  </si>
  <si>
    <t>TOT</t>
  </si>
  <si>
    <t>Suisse</t>
  </si>
  <si>
    <t>Appui aux caisses d'épargne et de crédit produits financiers en réponses aux membres affectés</t>
  </si>
  <si>
    <t>Réseau  coopératives cacaoyères  Grand-Anse</t>
  </si>
  <si>
    <t xml:space="preserve"> Publics H</t>
  </si>
  <si>
    <t>.40%  semences améliorées
. 60% relance  production igname</t>
  </si>
  <si>
    <t>Partenaires potentiels  de mise en œuvre</t>
  </si>
  <si>
    <t>recapitalisation des familles paysannes sinistrées</t>
  </si>
  <si>
    <t>Appui aux budgets communaux</t>
  </si>
  <si>
    <t xml:space="preserve">Sud </t>
  </si>
  <si>
    <t>Disponibilités sur projets existants (en dehors des fonds d'urgence)  pour réallocation de ressources au relèvement rapide des zones sinistrées</t>
  </si>
  <si>
    <t>Fonds suppl. demandés (USD)</t>
  </si>
  <si>
    <t>Solde  disponible  (USD)</t>
  </si>
  <si>
    <t>Actions envisagées</t>
  </si>
  <si>
    <t xml:space="preserve"> Port a Piment, Chardonniere</t>
  </si>
  <si>
    <t>VETERIMED</t>
  </si>
  <si>
    <t>Réseau caisses d'épargne et de credi - LE LEVIER</t>
  </si>
  <si>
    <t>Recherche supplementaire de fonds sur projets existants pour le relevement des zones sinistrées (incluant extension geographique des activités en cours)</t>
  </si>
  <si>
    <t>Disponibilités (en dehors des fonds d'urgence)  a court terme pour  relèvement rapide des zones sinistrées (nouvelles activités)</t>
  </si>
  <si>
    <t>Montant (USD)</t>
  </si>
  <si>
    <t>3mois dec. A fevrier</t>
  </si>
  <si>
    <t>Aide budgets et appui en planification et gestion pour la mise en place d'activités de relevement)</t>
  </si>
  <si>
    <t>cash for work</t>
  </si>
  <si>
    <t>Port a Piment, Chardonniere</t>
  </si>
  <si>
    <t>refection de toitures et remplacement equipement</t>
  </si>
  <si>
    <t>Réparation légère d'écoles</t>
  </si>
  <si>
    <t>BM</t>
  </si>
  <si>
    <t>UE</t>
  </si>
  <si>
    <t>Nord-Ouest</t>
  </si>
  <si>
    <t>Baie de Henne, Bombardopolis, Môle Saint Nicolas, Jean Rabel</t>
  </si>
  <si>
    <t>ADEMA</t>
  </si>
  <si>
    <t>AVSI</t>
  </si>
  <si>
    <t>Ouest</t>
  </si>
  <si>
    <t>Cité Soleil et Martissant</t>
  </si>
  <si>
    <t xml:space="preserve">(335-167) FONDAPWI : un fonds d’appui aux initiatives de développement rural portées par des OSC renforcées </t>
  </si>
  <si>
    <t>Sud et Sud-est</t>
  </si>
  <si>
    <t xml:space="preserve">(334-711) Intégration des initiatives de la société civile rurale et urbaine aux politiques locales et au dialogue national </t>
  </si>
  <si>
    <t>Nord-Ouest/Ouest</t>
  </si>
  <si>
    <t>(271-135) Appui à l'entretien Routier</t>
  </si>
  <si>
    <t>(343-073) Surveillance et Intervention d'Urgence (sur les routes principales)</t>
  </si>
  <si>
    <t>(353-811)Appui au développement de trois sections communales vulnérables de Belle-Anse</t>
  </si>
  <si>
    <t>Belle Anse</t>
  </si>
  <si>
    <t>Grand Anse</t>
  </si>
  <si>
    <t xml:space="preserve">Abricots, Moron, Chambellan,                 Dame-Marie, Anse-d’Hainault </t>
  </si>
  <si>
    <t>BONBON et ABRICOT</t>
  </si>
  <si>
    <t xml:space="preserve">Baie de Henne, Bombardopolis </t>
  </si>
  <si>
    <t>UE et AFD</t>
  </si>
  <si>
    <t>Caye</t>
  </si>
  <si>
    <t>MAIRIE DE ANSE-A-FOLEUR </t>
  </si>
  <si>
    <t xml:space="preserve">Remaniement budgetaire ne depassant pas 25% effectué le 27 octobre. </t>
  </si>
  <si>
    <t>AGRONOMES ET VETERINAIRES SANS FRONTIERES </t>
  </si>
  <si>
    <t>Fonds Entretien Routier (FER)</t>
  </si>
  <si>
    <t>CONSEIL D'ADMINISTRATION DE LA 1ERE SECTION COMMUNALE BAIE D'ORANGE BELLE ANSE</t>
  </si>
  <si>
    <t xml:space="preserve">ORGANISATION DES JEUNES VISIONNAIRE </t>
  </si>
  <si>
    <t xml:space="preserve">Association des Maires de la Grande Anse AMAGA </t>
  </si>
  <si>
    <t>MDE - MARNDR</t>
  </si>
  <si>
    <t>FAO</t>
  </si>
  <si>
    <t>organisations paysannes</t>
  </si>
  <si>
    <t>MSPP (ASCP), DINEPA</t>
  </si>
  <si>
    <t>AAA-ACF</t>
  </si>
  <si>
    <t>1) reciblage géographique des activités prévues, 2) nouvelles activités (vaccination bétail). visite conjointe ECHO/DEVCO le 25/10/16. Avenant en cours en dialogue avec DUE, pour livraison mi-novembre</t>
  </si>
  <si>
    <t>MSPP (ASCP)</t>
  </si>
  <si>
    <t>1) reciblage géographique des activités prévues, 2) nouvelles activités. Avenant en cours de discussion.</t>
  </si>
  <si>
    <t xml:space="preserve">30 mois (avenants de prolongation planifié) </t>
  </si>
  <si>
    <t>DDA-Sud</t>
  </si>
  <si>
    <t>AFD</t>
  </si>
  <si>
    <t>9 Départ.</t>
  </si>
  <si>
    <t>GROUPE DE RECHERCHE ET D'ECHANGES TECHNOLOGIQUES (GRET)</t>
  </si>
  <si>
    <t>Initiative Développement</t>
  </si>
  <si>
    <t>a definir</t>
  </si>
  <si>
    <t>MENFP</t>
  </si>
  <si>
    <t>MTPTC/ EDH</t>
  </si>
  <si>
    <t>Grand Sud</t>
  </si>
  <si>
    <t>Projet de renforcement des services publics agricoles (P126744)</t>
  </si>
  <si>
    <t>Projet d'Amélioration de la Santé Maternelle et Infantile a Travers les Services Sociaux Intégrés (P123706)</t>
  </si>
  <si>
    <t xml:space="preserve"> a determiner</t>
  </si>
  <si>
    <t>idem</t>
  </si>
  <si>
    <t>Projet de developpement participatif Urbain (P106699)</t>
  </si>
  <si>
    <t>Projet de reconstruction et de GRD (P126386)</t>
  </si>
  <si>
    <t>DPC</t>
  </si>
  <si>
    <t>Proposition Gouv. attendue</t>
  </si>
  <si>
    <t>MCI</t>
  </si>
  <si>
    <t>Activités identifiées et a activer</t>
  </si>
  <si>
    <t>MTPTC</t>
  </si>
  <si>
    <t>Projet de Developpement de la boucle centre Artibonite (P133352)</t>
  </si>
  <si>
    <t>A determiner</t>
  </si>
  <si>
    <t>Idem</t>
  </si>
  <si>
    <t>En attente d'une proposition du Gouv.</t>
  </si>
  <si>
    <t>Programme EPA (P148970)</t>
  </si>
  <si>
    <t>rehabilitation des systemes d'eau en milieu rural et petites villes</t>
  </si>
  <si>
    <t>?</t>
  </si>
  <si>
    <t xml:space="preserve">MSPP </t>
  </si>
  <si>
    <t>Acces au Sud et points de connectivité critiques (evaluations en cours)</t>
  </si>
  <si>
    <t>Urgence et relevement des infrastuctures (P120895)</t>
  </si>
  <si>
    <t>une demande en cours de 5000 000  CHF pour la prolongation et l'extension des activités et/ou géographique des projets et la création de pépinieres</t>
  </si>
  <si>
    <t xml:space="preserve">Reconstruction d'ecoles et cantines scolaires. Autres actions </t>
  </si>
  <si>
    <t>Ressources epuisees; recherche eventuelle de fonds supp.</t>
  </si>
  <si>
    <t>Sud est</t>
  </si>
  <si>
    <r>
      <t>Baie-de-Henne, Bombardopolis,</t>
    </r>
    <r>
      <rPr>
        <sz val="10"/>
        <color rgb="FFFF0000"/>
        <rFont val="Calibri"/>
        <family val="2"/>
        <scheme val="minor"/>
      </rPr>
      <t xml:space="preserve"> Mole-Saint-Nicolas, et une partie de Jean Rabel</t>
    </r>
  </si>
  <si>
    <t>initiative DEV</t>
  </si>
  <si>
    <t>Leogane Grand Goave et petit Goave                  Miragoane et Petite Riviere de Nippes</t>
  </si>
  <si>
    <t xml:space="preserve">Ouest                                                                                                                                                                                   Nippes                                                                        </t>
  </si>
  <si>
    <t>municipalites concernees</t>
  </si>
  <si>
    <t>Agro action allemande</t>
  </si>
  <si>
    <t>evaluation des degat en cours et adaptation des activités</t>
  </si>
  <si>
    <t>Projet Education pour tous phase II (p1241340</t>
  </si>
  <si>
    <t>Le tableau ci-dessous ne concerne que les projets déja en cours dans les communes sinistrées des 4 departements du Grand Sud (Sud-Est, Sud, Grande Anse et Nippes), de l'Ouest et du Nord-Ouest incluant les iles de la Gonave et la Tortue. Les montants a mentionner sont les montants supplementaires recherchés pour alapyer les projets existants aux priorités de relèvement. Dans le cas ou un projet couvre plusieurs communes,  les montants peuvent etre désagrégés par commune lorsque pertinent.</t>
  </si>
  <si>
    <t>TOTAL</t>
  </si>
  <si>
    <t>Système de Financement et Assurances Agricoles (SYFAAH) NATIONAL</t>
  </si>
  <si>
    <r>
      <t xml:space="preserve">Sud </t>
    </r>
    <r>
      <rPr>
        <sz val="10"/>
        <color rgb="FFFF0000"/>
        <rFont val="Calibri"/>
        <family val="2"/>
        <scheme val="minor"/>
      </rPr>
      <t>?</t>
    </r>
  </si>
  <si>
    <r>
      <t xml:space="preserve">Grand-Anse
Sud
</t>
    </r>
    <r>
      <rPr>
        <sz val="10"/>
        <color rgb="FFFF0000"/>
        <rFont val="Calibri"/>
        <family val="2"/>
        <scheme val="minor"/>
      </rPr>
      <t>Artibonite</t>
    </r>
  </si>
  <si>
    <t>a determiner</t>
  </si>
  <si>
    <t>recapitalisation en cabris</t>
  </si>
  <si>
    <t>recapitalisation  en semences</t>
  </si>
  <si>
    <t>Jeremie, Camp Perrin et villes cotieres du Sud-Ouest ( a determiner)</t>
  </si>
  <si>
    <t>Projet pilote d'achats locaux pour les cantines scolaires de Petite-Rivière-de-Nippes</t>
  </si>
  <si>
    <t>Nippes</t>
  </si>
  <si>
    <t>Petite-Riviere 1ère, 2e, 3e, Centre Ville</t>
  </si>
  <si>
    <t>MARNDR, MENFP, PNCS</t>
  </si>
  <si>
    <t>PAM</t>
  </si>
  <si>
    <t>Mise à l'échelle dans d'autres communes et départements.</t>
  </si>
  <si>
    <t xml:space="preserve">Artibonite , Nord, Sud-Est ,  l’Ouest , Sud et Grande Anse </t>
  </si>
  <si>
    <t xml:space="preserve">Verrettes, Limonade, Grison Garde, Forêt-des-Pins, Côtes-de-Fer, Thomazeau,Damien, Gressier et Bon Repos, Torbeck et JérémieToutes les sections communales </t>
  </si>
  <si>
    <t>31/07/2017</t>
  </si>
  <si>
    <t>FAO et MARNDR</t>
  </si>
  <si>
    <t xml:space="preserve"> Sud,  Nippes, Ouest, Artibonite et Centre</t>
  </si>
  <si>
    <t>30/06/2017</t>
  </si>
  <si>
    <t>Faculté d’agronomie et de médecine vétérinaire (FAMV), Groupements de Production Artisanale de Semences (GPAS)</t>
  </si>
  <si>
    <t>Centre Pilote de Formation Professionnelle Brésil-Haïti (Brasilia-Tech)</t>
  </si>
  <si>
    <t xml:space="preserve">Cayes  Toutes les sections communales </t>
  </si>
  <si>
    <t>non mis en place</t>
  </si>
  <si>
    <t>INFP</t>
  </si>
  <si>
    <t>SENAI, PNUD Bresil et ONU femmes</t>
  </si>
  <si>
    <t>Population de Cayes et les villes environnantes</t>
  </si>
  <si>
    <t>Brésil</t>
  </si>
  <si>
    <t xml:space="preserve">VETERIMED FENAPWOLA,  KNFP, ROOT Capital,  FAMV, </t>
  </si>
  <si>
    <t>ROPANIP  BND</t>
  </si>
  <si>
    <t>Torbeck, Les Anglais, Cavaillon, Port Salut, l'Asile, Paillant, Petite Riviere , leogane,  2 eme section Torbeck, 3 eme section Les Anglais, 1ere Section Leogane, 2 eme section L'Asile, 1ere Section paillant,   2 eme et 3eme section Petite Riviere</t>
  </si>
  <si>
    <t>USAID</t>
  </si>
  <si>
    <t>CANADA</t>
  </si>
  <si>
    <t>AECID</t>
  </si>
  <si>
    <t>Reconstruction de l'Infrastructure Electrique er d'Expansion de l'Accès a l'Energie (P127203)</t>
  </si>
  <si>
    <t>Relevement d'urgence (a definir)et subvention auxproducteurs/agriculteurs elegibles</t>
  </si>
  <si>
    <t>Evaluation est en cours. Rencontre (BON-AMAGA) pour degager les perspectives d'adaptation</t>
  </si>
  <si>
    <t>Rencontre avec  FAO pour adaptation des activités du projet</t>
  </si>
  <si>
    <t>Réorientation éventuelle des microprojets en cours selon les nouveaux besoins</t>
  </si>
  <si>
    <t>Réhabilitation système de distribution SUD, de réseaux et mini réseaux dans les zones affectees</t>
  </si>
  <si>
    <t xml:space="preserve">Reparation Pont petit Goave (en cours). Soutien au COUN, Comites communautaires de PC, le CNIGS , aux ecoles qui sont centres d' accueil (4 millions de $). </t>
  </si>
  <si>
    <t>1) Fournir des semences à 800 agriculteurs affectés par l'ouragan dans le sud.           2)Fournir des intrants à 20 Groupements de producteurs pour relancer leur production agricole.</t>
  </si>
  <si>
    <t>UNICEF</t>
  </si>
  <si>
    <t xml:space="preserve">Assistance technique au MARNDR et autres partenaires locaux </t>
  </si>
  <si>
    <t>AT a etendre pour offrir de la formation aux agriculteurs</t>
  </si>
  <si>
    <t>Assistance technique supplementaire au MENFP</t>
  </si>
  <si>
    <t>assistance technique et developpement de capacités</t>
  </si>
  <si>
    <t>Connectiviré routiere, electricité</t>
  </si>
  <si>
    <t>Augmentation des enveloppes agriculture, education, routes et EPA</t>
  </si>
  <si>
    <t>Education</t>
  </si>
  <si>
    <t>support gouvernance MEF</t>
  </si>
  <si>
    <t>Education rehabilitation</t>
  </si>
  <si>
    <t>distribution de l eau</t>
  </si>
  <si>
    <t>Agriculture , peche</t>
  </si>
  <si>
    <t>Agro-alimentaire</t>
  </si>
  <si>
    <t>Autres</t>
  </si>
  <si>
    <t>Hypothese basse</t>
  </si>
  <si>
    <t>Appui aux caisses d'épargne et de crédit (produits financiers en réponses à Mattew)</t>
  </si>
  <si>
    <t>(353-694) Programme d'appui au renforcement du processus de décentralisation dans le  Nord-Ouest</t>
  </si>
  <si>
    <t xml:space="preserve">subventions auxprojets des sections communales, communes, et un projet intercommunal selon priorités.   </t>
  </si>
  <si>
    <t>(353-473) Appui à la décentralistion et au dével. local, au renforcement des capacités des AL et OSC</t>
  </si>
  <si>
    <t>(335-763) Konbit pou Lape - Résilience et réinsertion pour  la paix communautaire</t>
  </si>
  <si>
    <t xml:space="preserve">Soutien aux filières végétales et restauration des périmètres irrigués (AFD). </t>
  </si>
  <si>
    <t xml:space="preserve">Possible adaptation du projet en cours pour prendre en compte les éventuels dégâts </t>
  </si>
  <si>
    <t xml:space="preserve">Demande d'avenant (prolongation de 3 mois et  remaniement budgetaire ne depassant pas 25%) </t>
  </si>
  <si>
    <t>Preservation du patrimoine et Appui au secteur touristique (P144614)</t>
  </si>
  <si>
    <t>Developpement des Affaires et des Investissements (P123974)</t>
  </si>
  <si>
    <t>La BM envisage de reallouer 10 a 15 millions</t>
  </si>
  <si>
    <t>Amélioration de l'Agriculture familiale (renforcement de la filiere lait)</t>
  </si>
  <si>
    <t xml:space="preserve">Laiteries de Torbek et de Marfranc (reparation, fourniture des intrants et mise en place d'un systeme d'achat de lait des producteurs servant de  fond de roulement pour  les laiteries .   Augmenter le nombre  de sessions des cliniques mobiles pour les animaux de producteurs des deux laiteries. </t>
  </si>
  <si>
    <t>Renforcement des capacités des services du MARNDR et des structures associatives concernées par le secteur semencier.</t>
  </si>
  <si>
    <r>
      <t xml:space="preserve">Réorientation: soutien aux filières végétales et restauration des périmètres irrigués (AFD). A l'étude un </t>
    </r>
    <r>
      <rPr>
        <b/>
        <sz val="9"/>
        <color theme="1"/>
        <rFont val="Calibri"/>
        <family val="2"/>
        <scheme val="minor"/>
      </rPr>
      <t>top-up de 4 M€ (UE</t>
    </r>
    <r>
      <rPr>
        <sz val="9"/>
        <color theme="1"/>
        <rFont val="Calibri"/>
        <family val="2"/>
        <scheme val="minor"/>
      </rPr>
      <t xml:space="preserve">) </t>
    </r>
  </si>
  <si>
    <t>Ré-allocation sur projets existants</t>
  </si>
  <si>
    <t>Dde de fonds supp sur projets existants</t>
  </si>
  <si>
    <t>Nouveaux projets</t>
  </si>
  <si>
    <t>Total ligne</t>
  </si>
  <si>
    <t>US</t>
  </si>
  <si>
    <t>France</t>
  </si>
  <si>
    <t>SUISSE</t>
  </si>
  <si>
    <t>ESPAGNE</t>
  </si>
  <si>
    <t>BRESIL</t>
  </si>
  <si>
    <t xml:space="preserve">TOT </t>
  </si>
  <si>
    <t>Toutes les communes</t>
  </si>
  <si>
    <t>MARNDR, MENFP, DINEPA, MTPTC</t>
  </si>
  <si>
    <t>Sud et Grand'Anse</t>
  </si>
  <si>
    <t xml:space="preserve">Les Cayes, Torbeck, Coteaux Beaumont, Jérémie, Bonbon </t>
  </si>
  <si>
    <t>4 ans à partir de 2017</t>
  </si>
  <si>
    <t>(345-548) Développement d'une filière cacao . Mise en place des plantations cacaoières dans les communes concernées.</t>
  </si>
  <si>
    <t>(348-843) Action against desertification</t>
  </si>
  <si>
    <t>à 12/2017</t>
  </si>
  <si>
    <t>à 10/2019</t>
  </si>
  <si>
    <t>à 05/2018</t>
  </si>
  <si>
    <t xml:space="preserve">(353-405) Renforcer les autorites locales et la société civile dans la GRD </t>
  </si>
  <si>
    <t>(309-378) Sécurilté alimentaire dans le departement du SUD - SECAL</t>
  </si>
  <si>
    <t>(376-830) Amélioration durable de la sécurité alimentaire et nutritionnelle et des strategies de resilience des ménages vulnérables du Bas Nord-Ouest</t>
  </si>
  <si>
    <t>(376-833) Programme d’appui à des filières de productions locales pour améliorer la SAN des populations vulnérables du Bas Nord-Ouest et renforcer leur résilience</t>
  </si>
  <si>
    <t>nov 2016  - oct 2018</t>
  </si>
  <si>
    <t>(381-452) Renforcement de la concertation entre la société civile et les autorités locales pour la bonne gouvernance et le développement dans l'arrondissement d'Aquin</t>
  </si>
  <si>
    <t>Aquin</t>
  </si>
  <si>
    <t>CRESFED</t>
  </si>
  <si>
    <t>Autorités locales</t>
  </si>
  <si>
    <t>Déc 2016 - avril 2019</t>
  </si>
  <si>
    <t>(381-546) Programme de renforcement des acteurs locaux au service du développement  d'un territoire : le Nord-Ouest</t>
  </si>
  <si>
    <t>Nord Ouest</t>
  </si>
  <si>
    <t>Initiative développement</t>
  </si>
  <si>
    <t>10 communes du NO</t>
  </si>
  <si>
    <t>(381-839) Projet d'appui au renforcement de la Gouvernance Locale et des services éducatifs dans les sections communales vulnérables de la commune de Roseaux (Grand Anse)</t>
  </si>
  <si>
    <t>Roseaux</t>
  </si>
  <si>
    <t>Déc 2016 - Déc 2018</t>
  </si>
  <si>
    <t>CASEC FOND COCHON</t>
  </si>
  <si>
    <t xml:space="preserve">GROUPE D'ACTION POUR LA SANTE ET LA NUTRITION  
</t>
  </si>
  <si>
    <t>Déc 2016 - Juin 2019</t>
  </si>
  <si>
    <t>Asile</t>
  </si>
  <si>
    <t>(381-549) Appui à la Gouvernance locale par l'amélioration des infrastructures et des services éducatifs dans deux (2) sections communales vulnérables de l'Asile : 3ième section Tournade et 4ième section Morisseau (les Nippes)</t>
  </si>
  <si>
    <t xml:space="preserve"> 3ième section Tournade et 4ième section Morisseau </t>
  </si>
  <si>
    <t>CENTRE DE PROMOTION DE LA DEMOCRATIE ET DES DROITS HUMAINS</t>
  </si>
  <si>
    <t xml:space="preserve">Adaptation à la situation post-cyclonique prévue </t>
  </si>
  <si>
    <t xml:space="preserve">Projet séléctionné suite à un appel à proposition fin 2015.  Adaptation à la situation post-cyclonique prévue. </t>
  </si>
  <si>
    <t>Nord-Ouest et Haut Artibonite</t>
  </si>
  <si>
    <t>Anse rouge, Baie des Henne, Bombardopolis, Jean Rabel, Môle Saint Nicolas</t>
  </si>
  <si>
    <t>Grande Anse, Sud</t>
  </si>
  <si>
    <t>A préciser</t>
  </si>
  <si>
    <t>Ayiti Gouvernance</t>
  </si>
  <si>
    <t>Toutes muincipalités</t>
  </si>
  <si>
    <t>Action Contre la Faim, AgroAction Allemande, Initiative Développement et Oxfam.</t>
  </si>
  <si>
    <t>(039-691) Prorésilience - cartografie de vulnerabilité multirisques</t>
  </si>
  <si>
    <t>PNUD</t>
  </si>
  <si>
    <t>Autorités locales/MAST</t>
  </si>
  <si>
    <t xml:space="preserve">(039-691) Prorésilience -  cyblage et suivi des bénéficiaires </t>
  </si>
  <si>
    <t>de sept 2016 (jusqu'à 48 mois)</t>
  </si>
  <si>
    <t>de mars 2017 (jusqu'à 48 mois)</t>
  </si>
  <si>
    <t>de mars 2017 (24-48 mois)</t>
  </si>
  <si>
    <t>Autorités locales/MARNDR/MAST/MSPP</t>
  </si>
  <si>
    <t>Autorités locales/MICT</t>
  </si>
  <si>
    <t>Grand Anse, Sud</t>
  </si>
  <si>
    <t>Jéremie et Caye (à confirmer)</t>
  </si>
  <si>
    <t>de fin 2017 pour 48 mois</t>
  </si>
  <si>
    <t>Autorités locales/MICT/MTPTC/CIAT/ULCBP</t>
  </si>
  <si>
    <t>(038-982) Programme de développement urbain (URBAYITI - SUD)</t>
  </si>
  <si>
    <t>MEF et MENFP</t>
  </si>
  <si>
    <t>2017 (8 mois)</t>
  </si>
  <si>
    <t>Grand SUD (départ.nt touchés par Matthew)</t>
  </si>
  <si>
    <t xml:space="preserve">Il s'agit d'un top-up de l'appui budgétaire en cours pour mettre à disposition les ressources pour reconstruire les écoles publiques (et éventuellement les batiments publiques) dans le Grand Sud et renforcer la gouvernance du secteur. Le programme doit encore êre formallement validé par le siège. L'instruction devrait terminer au printemps 2017. </t>
  </si>
  <si>
    <t>IIEP (volet gouvernance)</t>
  </si>
  <si>
    <t>(024-614) Programme de support au renforcement de l'Etat - State bulding contract - Appui budgétaire</t>
  </si>
  <si>
    <t>(039-097) Programme de sécurité alimentaire et nutritionnelle 11ème FED</t>
  </si>
  <si>
    <t>Toutes les communes du NO et HA</t>
  </si>
  <si>
    <t>oct 2017  pour 48 mois</t>
  </si>
  <si>
    <t>(375-810) Appui au MARNDR et MSPP dans la production des données sur la sécurité alimentaire et nutritionnelle et réaliser le suivi du secteur</t>
  </si>
  <si>
    <t>Tout le pays</t>
  </si>
  <si>
    <t>à 08/2017</t>
  </si>
  <si>
    <t>MARNDR/MSPP au niveau central et local</t>
  </si>
  <si>
    <t>Tout le pays pour le niveau central
Artibonite, Sud, NO, NE pour le niveau local</t>
  </si>
  <si>
    <t>(343-761) Projet d'appui au renforcement du système d'information sécurité alimentaire et nutritionelle en Haiti</t>
  </si>
  <si>
    <t>CNSA/MARNDR/MSPP</t>
  </si>
  <si>
    <t xml:space="preserve">Le projet soutien activement la CNSA dans la production des données sur la SAN. Après le passage de  Matthew certains activités ont été réorientées pour produire des informations spécifiques sur la SAN dans les zones touchées. </t>
  </si>
  <si>
    <t>à 07/2017</t>
  </si>
  <si>
    <t>à  09/2017</t>
  </si>
  <si>
    <t>à 04/2017</t>
  </si>
  <si>
    <t>à 02/2018</t>
  </si>
  <si>
    <t>à 02/2017</t>
  </si>
  <si>
    <t>à 01/2017</t>
  </si>
  <si>
    <t>à 06/2017</t>
  </si>
  <si>
    <t>à 03/2017</t>
  </si>
  <si>
    <t>(039-691) Prorésilience - action de terrain de Sécurité alimentaire et nutritionnelle</t>
  </si>
  <si>
    <t>Le programme vise à reprendre et complèter les interventions d'urgence ECHO en matière de sécurité alimentaire et nutritionnelle démarré en fin 2015 suite à la secheresse due à El Nino. Le passage de Matthew n'a pas changé le fond de l'action car la réponse qui avait été énvisagées continue à être pertinente</t>
  </si>
  <si>
    <t>(039-691) Prorésilience - TOP-UP pour le SUD (Sécurité alimentaire et nutritionnelle)</t>
  </si>
  <si>
    <t>1)Fournir des semences de maïs de qualité supérieure et de l'assistance technique afin de supporter la campagne de printemps et les campagnes subséquentes dans le Sud 2) fournir des semences de qualité supérieure et de l'assistance technique afin de supporter la campagne d'hiver de haricot dans les périmètres irrigués de la plaine des Cayes</t>
  </si>
  <si>
    <t>CIMMYT/Legume Innovation Laboratory/Michigan State University</t>
  </si>
  <si>
    <t>1) Fournir jusqu'à $3 millions pour l’approvisionnement en semences et autres intrants agricoles dans les zones touchées et soutenir la création d’une industrie des semences 2)  Accroitre l’’assistance technique au Ministère de l’Agriculture et aux partenaires locaux pour mener des séances de formation Agricole</t>
  </si>
  <si>
    <t>1)Permettre aux producteurs de sorgho et aux agents d'achat de SMASH de continuer à participer au programme 2) Explorer des GDA (Global Development Alliances) et des Partenariats Public - Privé dans les filières régionales importantes</t>
  </si>
  <si>
    <t>BRANA/Papyrus SMASH</t>
  </si>
  <si>
    <t>1) Explorer la possibilité de créer des Alliances de développement Global (GDA) ou des partenariats Public privé pour soutenir le secteur agricole dans les chaînes de valeur de vétiver et de sorgho 2) Supporter les pépinières communautaires dans les communes touchées</t>
  </si>
  <si>
    <t>Main d'œuvre disponible pour les filières régionales clés</t>
  </si>
  <si>
    <t>Research Triangle Institute (RTI)</t>
  </si>
  <si>
    <t>2) Fournir une assistance aux producteurs d'huile de vetiver</t>
  </si>
  <si>
    <t>Augmenter les activités de nutrition dans des départements affectés</t>
  </si>
  <si>
    <t>Nippes, Grand-Anse, Sud, Sud-Est, Nord-Ouest (Baie de Henne)</t>
  </si>
  <si>
    <t>Fondasyon Kole Zepol</t>
  </si>
  <si>
    <t>Intensifier des programmes communautaires de dépistage de la malnutrition dans le sud</t>
  </si>
  <si>
    <t>Augmenter les activités de de sante communautaire</t>
  </si>
  <si>
    <t>JHPIEGO</t>
  </si>
  <si>
    <t>Etendre la tenue de cliniques mobiles;  Intensifier les activités pour trouver des patients atteints du VIH/SIDA « perdus de vue »</t>
  </si>
  <si>
    <t>Evaluation des capacités d'entreposage et besoin de réapprovisionnement</t>
  </si>
  <si>
    <t>Chemonics</t>
  </si>
  <si>
    <t>Évaluer les stocks de médicaments et d’intrants médicaux et de réapprovisionnement dans les zones d’ouragan affectées</t>
  </si>
  <si>
    <t>Augmenter l'appui pour les activités d'eau, d'assainissement et d'hygiène ainsi que la lutte contre les maladies infectieuses dans les prisons*</t>
  </si>
  <si>
    <t>Health Through Walls</t>
  </si>
  <si>
    <t>Accroître la prévention, le diagnostic  et le traitement du choléra et la tuberculose dans les prisons;  Intensifier la propagande dans le cadre du traitement des eaux usées dans les zones touchées (marketing social)</t>
  </si>
  <si>
    <t>Activités d'approvisionnement en eau potable*</t>
  </si>
  <si>
    <t>Reprogrammer l’assistance récemment alloue a l’UNICEF en réponse à la sécheresse pour la réalisation d’activités d’approvisionnement en eau potable dans les zones affectées</t>
  </si>
  <si>
    <t>Fourniture de matériaux de construction et d’assistance technique pour la réparation et la construction de logements sûrs*</t>
  </si>
  <si>
    <t>IOM</t>
  </si>
  <si>
    <t>Catholic Relief Services</t>
  </si>
  <si>
    <t xml:space="preserve">Des fonds alloues au projet de logement à hauteur de 10 millions de dollars pourraient être reprogrammés </t>
  </si>
  <si>
    <t xml:space="preserve">1) Cinq nouveaux postes approuvés dans le but de fournir une assistance technique a la Direction de Protection Civile (DPC)                 2) Extension de l'assistance technique au Ministère de l'Intérieur et des Collectivités Territoriales (MICT/DPC) en réponse a la catastrophe </t>
  </si>
  <si>
    <t>Management Systems International/Tetra Tech</t>
  </si>
  <si>
    <t xml:space="preserve">1)    LOKAL + pourrait fournir une assistance technique au Ministère de l’intérieur, à la Protection civile (DPC/MICT) afin d’améliorer la capacité de réponse du gouvernement       2)   Elargir le mécanisme Lokal + de manière à toucher le département du sud dans le but d’aider les autorités communales et les dirigeants CSO à identifier des projets prioritaires de développement local, y compris les services et les efforts de redressement </t>
  </si>
  <si>
    <t>Campagne de sensibilisation et d'éducation civique</t>
  </si>
  <si>
    <t>CONSORTIUM FOR ELECTIONS AND POLITICAL PROCESS STRENGTHENING-IFES</t>
  </si>
  <si>
    <t>Utiliser des agents d’éducation civique de l’IFES qui travaillent déjà dans les départements concernés afin d’aider les administrations locales à procéder à une évaluation,  à identifier les besoins en infrastructures et de services sociaux et vulgariser des informations à travers des séances de  sensibilisation en santé et sécurité, la manière d’obtenir de nouvelles copies de documents d’identité personnels perdus, etc…</t>
  </si>
  <si>
    <t xml:space="preserve">Observation électorale, Enquête en cours de l'OCID sur la réhabilitation des centres de vote </t>
  </si>
  <si>
    <t>CONSORTIUM FOR ELECTIONS AND POLITICAL PROCESS STRENGTHENING-NDI</t>
  </si>
  <si>
    <t>Réouverture des Classes</t>
  </si>
  <si>
    <t>Offrir des services supplémentaires en Education et en renforcement des capacités au Ministère de l’Education;  fournir des trousses pédagogiques a 45 000 étudiants et 1000 enseignants, rénover et effectuer des réparations mineures dans 50 écoles ($1. 5M disponible)</t>
  </si>
  <si>
    <t>Enquête plus étendue des ménages dans les couches défavorisées</t>
  </si>
  <si>
    <t>World Food Programme</t>
  </si>
  <si>
    <t>Réhabilitation des institutions sanitaires</t>
  </si>
  <si>
    <t>A identifier</t>
  </si>
  <si>
    <t>Supporter les rénovations mineures de centres de santé dans les communes touchées</t>
  </si>
  <si>
    <t>Réparation des micro-réseaux endommages*</t>
  </si>
  <si>
    <t>Rendre fonctionnel les micro-réseaux endommagée (Les Anglais-450 clients ; Coteaux-940 clients) (contrat financé  par USAID/Washington)</t>
  </si>
  <si>
    <t>Projet de développement communautaire (gouvernance et education)*</t>
  </si>
  <si>
    <t>SUD</t>
  </si>
  <si>
    <t xml:space="preserve"> </t>
  </si>
  <si>
    <t xml:space="preserve">Renforcement Réponse au choléra, </t>
  </si>
  <si>
    <t>Projet d'Urgence et de Relevement des Infrastructures et Institutions</t>
  </si>
  <si>
    <t>Rehabilitation des routes et des ponts, incluant le pont qui se situe au Petit-Goave/Sud</t>
  </si>
  <si>
    <t>Programme de l'Eau Potable et Assainissement (EPARD)</t>
  </si>
  <si>
    <t>Rehabilitation des systemes d'eau potable et Interventions d'assainissement et de chloration d'urgence</t>
  </si>
  <si>
    <t>Education Pour Tous</t>
  </si>
  <si>
    <t>Rehabilitation des Ecoles, cantines aux enfants, access a l'eau potable et des kits scholaires</t>
  </si>
  <si>
    <t>Projet de Renforcement des Services Publics Agricoles</t>
  </si>
  <si>
    <t>Rehabilitation des systemes d'irrigations, Fournir des intrants pour la prochaine saison agricole et soutenir l'accès aux semences pour 2500 agriculteurs</t>
  </si>
  <si>
    <t>Projet de Development des Affaires et des Investissements</t>
  </si>
  <si>
    <t>Fournir des transferts en espèces à certains entrepreneurs pour couvrir les dommages et pertes, dans les chaînes de valeur du café, du cacao et du miel</t>
  </si>
  <si>
    <t>Projet de Reconstruction de l'Infrastructure Electrique et d'Expansion de l'Acces a l'Energie</t>
  </si>
  <si>
    <t xml:space="preserve">De fournir des lampes solaires portables et des systèmes solaires domestiques, de réhabiliter certaines grilles de distribution, de renforcer la préparation aux ouragans et de réduire la vulnérabilité des infrastructures énergétiques </t>
  </si>
  <si>
    <t>Providing an Education of Quality in Haiti Project</t>
  </si>
  <si>
    <t>Projet d'Urgence et de Relevance des Infrastructures et Institutions</t>
  </si>
  <si>
    <t>Projet de Reconstruction et de Gestion des Risques et des Desastres</t>
  </si>
  <si>
    <t xml:space="preserve">Rehabilitation/construction des routes et des ponts </t>
  </si>
  <si>
    <t>Projet de Renforcement des Services Publics Agricole</t>
  </si>
  <si>
    <t>Des intrants pour relancer la productivité agricole</t>
  </si>
  <si>
    <t>Reconstruire les infrastructures en eau et assainissement et elargir les services</t>
  </si>
  <si>
    <t>Projet d’Amélioration de la Santé Maternelle et Infantile à Travers les Services Sociaux Intégrés</t>
  </si>
  <si>
    <t>Restaurer les services de santé dans les zones affectées.</t>
  </si>
  <si>
    <t>JAPON</t>
  </si>
  <si>
    <t>Aménagement de bassin versant des trois localités de la commune d'Aquin</t>
  </si>
  <si>
    <t>4mois
jan-avr 2017</t>
  </si>
  <si>
    <t>BMPAD
MTPTC</t>
  </si>
  <si>
    <t>Réhabilitation du tronçon de route Carrefour Simon-Tabernacle</t>
  </si>
  <si>
    <t>Simon</t>
  </si>
  <si>
    <t>Amélioration du tronçon de route reliant trois sections communales et aménagement de trois points d'eau</t>
  </si>
  <si>
    <t>Miragoâne</t>
  </si>
  <si>
    <t>5mois
jan-mai 2017</t>
  </si>
  <si>
    <t>Japon</t>
  </si>
  <si>
    <t>Cayes</t>
  </si>
  <si>
    <t>Projet filières Grand Sud</t>
  </si>
  <si>
    <t>Grand'Anse, Sud</t>
  </si>
  <si>
    <t>PNUE
AVSF</t>
  </si>
  <si>
    <t>Sécurité alimentaire dans le departement du SUD - SECAL</t>
  </si>
  <si>
    <t>MARNDR 
DDA Sud</t>
  </si>
  <si>
    <t>Subventions directes aux agriculteurs, réhab. Infrastructures irrigation</t>
  </si>
  <si>
    <t>Santé maternelle et infantile</t>
  </si>
  <si>
    <t>Sud, Grand'Anse, Nord-ouest</t>
  </si>
  <si>
    <t>MSPP et directions sanitaires</t>
  </si>
  <si>
    <t>MDM, ACTED, GRET, ID, EMI</t>
  </si>
  <si>
    <t>Réhabilitation hôpital St Antoine Jérémie, distrib médicaments</t>
  </si>
  <si>
    <t>Le tableau ci-dessous concerne les projets de relèvement et de reconstruction dans les communes sinistrées des 4 departements du Grand Sud (Sud-Est, Sud, Grande Anse et Nippes), de l'Ouest et du Nord-Ouest incluant les iles de la Gonave et la Tortue. Les montants mentionnés ne sont pas acquis. Dans le cas ou un projet couvre plusieurs communes,  les montants peuvent etre désagrégés par commune lorsque pertinent.</t>
  </si>
  <si>
    <t>Il s'agit d'élargir les enquêtes et suivi de la situation socioéconomiques et d'insécurité alimentaire et nutritionnelle pour alimenter le système de ciblage basé sur le système d’information au MAST (SIMAST) déjà utilisé dans le cadre du Korelavi  et de sa perennisation dans le cadre du RUB</t>
  </si>
  <si>
    <t>Il s'agira d'assurer le relais des interventions d'urgences en matière de sécurité alimentaire et nutritionnelle déployées par ECHO et eventuellement d'autres bailleurs (DFID) dans une approche LRRD</t>
  </si>
  <si>
    <t>Montant indicatif. L'identification demarrera en janvier 2017. L'instruction devrait se terminer avec une décision en juillet pour un démarrage en fin d'année. Risque de retards importants.</t>
  </si>
  <si>
    <t>Programme approuvé en phase de préparation de démarrage. 30M€ seront destinés à des activités de terrain, tandis que le reste ce sont des appuis institutionnels aux 3 ministères impliqués au niveau central et local en vue de renforcer la gouvernance intersectorielle de la SAN</t>
  </si>
  <si>
    <t>Renforcement filières cacao et vétiver
Aménagement bassins versants</t>
  </si>
  <si>
    <t>Renforcer les chaines de valeurs agroalimentaires et l'adaptation aux changements climatiques</t>
  </si>
  <si>
    <t>Artibonite, Sud, Grand-Anse</t>
  </si>
  <si>
    <t>5 ans</t>
  </si>
  <si>
    <t>A identifier (appel d'offre). Pour plus d’information, consultez la page Web suivante :   http://international.gc.ca/world-monde/funding-financement/haiti-2016.aspx?lang=fra</t>
  </si>
  <si>
    <t>TAIWAN</t>
  </si>
  <si>
    <t>Appui budgetaire</t>
  </si>
  <si>
    <t>Ministere?</t>
  </si>
  <si>
    <t>Projet d'agriculture</t>
  </si>
  <si>
    <t>diocese des cayes</t>
  </si>
  <si>
    <t>cayes</t>
  </si>
  <si>
    <t>A preciser</t>
  </si>
  <si>
    <t>RECAPITULATIF PAR BAILLEUR</t>
  </si>
  <si>
    <t>RECAPITULATIF PAR SECTEUR ET BAILLEUR</t>
  </si>
  <si>
    <t>relevement peche cotiere</t>
  </si>
  <si>
    <t>EPA</t>
  </si>
  <si>
    <t>EDUCATION</t>
  </si>
  <si>
    <t>BASSIN VERSANT</t>
  </si>
  <si>
    <t>PECHE COTIERE</t>
  </si>
  <si>
    <t>TOURISME</t>
  </si>
  <si>
    <t>GRD</t>
  </si>
  <si>
    <t>AGRICULTURE</t>
  </si>
  <si>
    <t>autres</t>
  </si>
  <si>
    <t>ELECTRICITE</t>
  </si>
  <si>
    <t>ENVIRONNEMENT</t>
  </si>
  <si>
    <t>Commerce et industrie</t>
  </si>
  <si>
    <t>Appui  Ministeres</t>
  </si>
  <si>
    <t>Appui  Municipalites</t>
  </si>
  <si>
    <t>Appui SC</t>
  </si>
  <si>
    <t>SANTE</t>
  </si>
  <si>
    <t>LOGEMENT/URBANISME</t>
  </si>
  <si>
    <t>Espagne</t>
  </si>
  <si>
    <t>EDUCATION ET FP</t>
  </si>
  <si>
    <t>En attente de montants</t>
  </si>
  <si>
    <t>INFRAST. ROUTES</t>
  </si>
  <si>
    <t>PARTENAIRES TECHNIQUES ET FINANCIERS</t>
  </si>
  <si>
    <t>Canada</t>
  </si>
  <si>
    <t>Taiwan</t>
  </si>
  <si>
    <t>Bresil</t>
  </si>
  <si>
    <t>Total colonnes</t>
  </si>
  <si>
    <t xml:space="preserve">TOTAL </t>
  </si>
  <si>
    <t>Multilateral</t>
  </si>
  <si>
    <t>Bilateral</t>
  </si>
  <si>
    <t>ALLOCATIONS RELEVEMENT POST MATTHEW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</si>
</sst>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0\ &quot;$&quot;_);\(#,##0\ &quot;$&quot;\)"/>
    <numFmt numFmtId="44" formatCode="_ * #,##0.00_)\ &quot;$&quot;_ ;_ * \(#,##0.00\)\ &quot;$&quot;_ ;_ * &quot;-&quot;??_)\ &quot;$&quot;_ ;_ @_ "/>
    <numFmt numFmtId="43" formatCode="_ * #,##0.00_)\ _$_ ;_ * \(#,##0.00\)\ _$_ ;_ * &quot;-&quot;??_)\ _$_ ;_ @_ "/>
    <numFmt numFmtId="164" formatCode="#\ ###\ ##0"/>
    <numFmt numFmtId="165" formatCode="_-* #,##0.00_-;\-* #,##0.00_-;_-* &quot;-&quot;??_-;_-@_-"/>
  </numFmts>
  <fonts count="23">
    <font>
      <sz val="11"/>
      <color theme="1"/>
      <name val="Calibri"/>
      <family val="2"/>
      <scheme val="minor"/>
    </font>
    <font>
      <b/>
      <sz val="11"/>
      <color theme="1"/>
      <name val="Calibri"/>
      <family val="2"/>
      <scheme val="minor"/>
    </font>
    <font>
      <b/>
      <sz val="11"/>
      <color rgb="FF0070C0"/>
      <name val="Calibri"/>
      <family val="2"/>
      <scheme val="minor"/>
    </font>
    <font>
      <sz val="10"/>
      <color theme="1"/>
      <name val="Calibri"/>
      <family val="2"/>
      <scheme val="minor"/>
    </font>
    <font>
      <sz val="11"/>
      <color theme="1"/>
      <name val="Calibri"/>
      <family val="2"/>
      <scheme val="minor"/>
    </font>
    <font>
      <sz val="10"/>
      <name val="Calibri"/>
      <family val="2"/>
      <scheme val="minor"/>
    </font>
    <font>
      <b/>
      <sz val="10"/>
      <color theme="1"/>
      <name val="Calibri"/>
      <family val="2"/>
      <scheme val="minor"/>
    </font>
    <font>
      <sz val="10"/>
      <color rgb="FFFF0000"/>
      <name val="Calibri"/>
      <family val="2"/>
      <scheme val="minor"/>
    </font>
    <font>
      <sz val="10"/>
      <color theme="1"/>
      <name val="Calibri"/>
      <family val="2"/>
    </font>
    <font>
      <sz val="10"/>
      <color rgb="FFFF0000"/>
      <name val="Calibri"/>
      <family val="2"/>
    </font>
    <font>
      <sz val="8"/>
      <color theme="1"/>
      <name val="Calibri"/>
      <family val="2"/>
    </font>
    <font>
      <sz val="9"/>
      <color theme="1"/>
      <name val="Calibri"/>
      <family val="2"/>
    </font>
    <font>
      <sz val="8"/>
      <color theme="1"/>
      <name val="Calibri"/>
      <family val="2"/>
      <scheme val="minor"/>
    </font>
    <font>
      <sz val="9"/>
      <color theme="1"/>
      <name val="Calibri"/>
      <family val="2"/>
      <scheme val="minor"/>
    </font>
    <font>
      <b/>
      <sz val="9"/>
      <color theme="1"/>
      <name val="Calibri"/>
      <family val="2"/>
      <scheme val="minor"/>
    </font>
    <font>
      <sz val="9"/>
      <name val="Calibri"/>
      <family val="2"/>
      <scheme val="minor"/>
    </font>
    <font>
      <b/>
      <sz val="10"/>
      <name val="Calibri"/>
      <family val="2"/>
      <scheme val="minor"/>
    </font>
    <font>
      <sz val="9"/>
      <color rgb="FF222222"/>
      <name val="Calibri"/>
      <family val="2"/>
      <scheme val="minor"/>
    </font>
    <font>
      <sz val="10"/>
      <color theme="1"/>
      <name val="Calibri"/>
      <family val="3"/>
      <charset val="128"/>
      <scheme val="minor"/>
    </font>
    <font>
      <sz val="11"/>
      <name val="Calibri"/>
      <family val="2"/>
      <scheme val="minor"/>
    </font>
    <font>
      <b/>
      <sz val="11"/>
      <name val="Calibri"/>
      <family val="2"/>
      <scheme val="minor"/>
    </font>
    <font>
      <sz val="11"/>
      <color rgb="FF222222"/>
      <name val="Calibri"/>
      <family val="2"/>
      <scheme val="minor"/>
    </font>
    <font>
      <b/>
      <i/>
      <sz val="11"/>
      <color rgb="FF0070C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rgb="FF002060"/>
      </left>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style="medium">
        <color auto="1"/>
      </left>
      <right/>
      <top/>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style="thin">
        <color auto="1"/>
      </bottom>
      <diagonal/>
    </border>
    <border>
      <left style="medium">
        <color auto="1"/>
      </left>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165"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cellStyleXfs>
  <cellXfs count="234">
    <xf numFmtId="0" fontId="0" fillId="0" borderId="0" xfId="0"/>
    <xf numFmtId="0" fontId="0" fillId="0" borderId="0" xfId="0" applyAlignment="1">
      <alignment vertical="top" wrapText="1"/>
    </xf>
    <xf numFmtId="0" fontId="0" fillId="0" borderId="1" xfId="0" applyBorder="1" applyAlignment="1">
      <alignment vertical="top" wrapText="1"/>
    </xf>
    <xf numFmtId="0" fontId="0" fillId="0" borderId="1" xfId="0" applyBorder="1"/>
    <xf numFmtId="0" fontId="1" fillId="0" borderId="1" xfId="0" applyFont="1" applyBorder="1" applyAlignment="1">
      <alignment vertical="center" wrapText="1"/>
    </xf>
    <xf numFmtId="0" fontId="0" fillId="2" borderId="1" xfId="0" applyFill="1" applyBorder="1" applyAlignment="1">
      <alignment vertical="top" wrapText="1"/>
    </xf>
    <xf numFmtId="0" fontId="0" fillId="2" borderId="1" xfId="0" applyFill="1" applyBorder="1" applyAlignment="1">
      <alignment horizontal="center" vertical="top" wrapText="1"/>
    </xf>
    <xf numFmtId="0" fontId="0" fillId="0" borderId="5" xfId="0" applyBorder="1" applyAlignment="1">
      <alignment horizontal="center" wrapText="1"/>
    </xf>
    <xf numFmtId="0" fontId="1" fillId="0" borderId="0" xfId="0" applyFont="1" applyAlignment="1">
      <alignment horizontal="center" vertical="center"/>
    </xf>
    <xf numFmtId="164" fontId="0" fillId="0" borderId="1" xfId="0" applyNumberFormat="1" applyBorder="1" applyAlignment="1">
      <alignment vertical="top"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0" xfId="0" applyFont="1" applyAlignment="1">
      <alignment horizontal="center" vertical="center"/>
    </xf>
    <xf numFmtId="0" fontId="3" fillId="0" borderId="1" xfId="0" applyFont="1" applyBorder="1" applyAlignment="1">
      <alignment vertical="top" wrapText="1"/>
    </xf>
    <xf numFmtId="0" fontId="0" fillId="3" borderId="1" xfId="0" applyFill="1" applyBorder="1" applyAlignment="1">
      <alignment vertical="top" wrapText="1"/>
    </xf>
    <xf numFmtId="164" fontId="0" fillId="3" borderId="1" xfId="0" applyNumberFormat="1" applyFill="1" applyBorder="1" applyAlignment="1">
      <alignment vertical="top" wrapText="1"/>
    </xf>
    <xf numFmtId="0" fontId="0" fillId="0" borderId="0" xfId="0"/>
    <xf numFmtId="0" fontId="0" fillId="0" borderId="1" xfId="0" applyBorder="1" applyAlignment="1">
      <alignment vertical="top" wrapText="1"/>
    </xf>
    <xf numFmtId="0" fontId="3" fillId="0" borderId="0" xfId="0" applyFont="1"/>
    <xf numFmtId="0" fontId="5" fillId="0" borderId="1" xfId="0" applyFont="1" applyBorder="1" applyAlignment="1">
      <alignment vertical="top" wrapText="1"/>
    </xf>
    <xf numFmtId="0" fontId="3" fillId="0" borderId="1" xfId="0" applyFont="1" applyBorder="1" applyAlignment="1">
      <alignment horizontal="center" vertical="center" wrapText="1"/>
    </xf>
    <xf numFmtId="0" fontId="5" fillId="0" borderId="1" xfId="0" applyFont="1" applyFill="1" applyBorder="1" applyAlignment="1">
      <alignment vertical="top" wrapText="1"/>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0" fontId="3" fillId="3" borderId="1" xfId="0" applyFont="1" applyFill="1" applyBorder="1" applyAlignment="1">
      <alignment vertical="top" wrapText="1"/>
    </xf>
    <xf numFmtId="3" fontId="3" fillId="0" borderId="1" xfId="0" applyNumberFormat="1" applyFont="1" applyBorder="1" applyAlignment="1">
      <alignment vertical="top" wrapText="1"/>
    </xf>
    <xf numFmtId="0" fontId="3" fillId="0" borderId="0" xfId="0" applyFont="1" applyBorder="1" applyAlignment="1">
      <alignment vertical="top" wrapText="1"/>
    </xf>
    <xf numFmtId="3" fontId="5" fillId="0" borderId="1" xfId="0" applyNumberFormat="1" applyFont="1" applyBorder="1" applyAlignment="1">
      <alignment vertical="top" wrapText="1"/>
    </xf>
    <xf numFmtId="0" fontId="6" fillId="0" borderId="1" xfId="0" applyFont="1" applyBorder="1" applyAlignment="1">
      <alignment vertical="top" wrapText="1"/>
    </xf>
    <xf numFmtId="164" fontId="6" fillId="0" borderId="1" xfId="0" applyNumberFormat="1" applyFont="1" applyBorder="1" applyAlignment="1">
      <alignment vertical="top" wrapText="1"/>
    </xf>
    <xf numFmtId="37" fontId="5" fillId="0" borderId="1" xfId="1" applyNumberFormat="1" applyFont="1" applyBorder="1" applyAlignment="1">
      <alignment horizontal="right" vertical="top" wrapText="1"/>
    </xf>
    <xf numFmtId="164" fontId="3" fillId="0" borderId="1" xfId="0" applyNumberFormat="1" applyFont="1" applyBorder="1" applyAlignment="1">
      <alignment vertical="top" wrapText="1"/>
    </xf>
    <xf numFmtId="164" fontId="3" fillId="3" borderId="1" xfId="0" applyNumberFormat="1" applyFont="1" applyFill="1" applyBorder="1" applyAlignment="1">
      <alignment vertical="top" wrapText="1"/>
    </xf>
    <xf numFmtId="0" fontId="7" fillId="0" borderId="1" xfId="0" applyFont="1" applyBorder="1" applyAlignment="1">
      <alignment vertical="top" wrapText="1"/>
    </xf>
    <xf numFmtId="0" fontId="3" fillId="3" borderId="2" xfId="0" applyFont="1" applyFill="1" applyBorder="1" applyAlignment="1">
      <alignment vertical="top" wrapText="1"/>
    </xf>
    <xf numFmtId="0" fontId="3" fillId="3" borderId="3" xfId="0" applyFont="1" applyFill="1" applyBorder="1" applyAlignment="1">
      <alignment vertical="top" wrapText="1"/>
    </xf>
    <xf numFmtId="164" fontId="3" fillId="3" borderId="3" xfId="0" applyNumberFormat="1" applyFont="1" applyFill="1" applyBorder="1" applyAlignment="1">
      <alignment vertical="top" wrapText="1"/>
    </xf>
    <xf numFmtId="0" fontId="3" fillId="3" borderId="4" xfId="0" applyFont="1" applyFill="1" applyBorder="1" applyAlignment="1">
      <alignment vertical="top" wrapText="1"/>
    </xf>
    <xf numFmtId="0" fontId="3" fillId="0" borderId="1" xfId="0" applyFont="1" applyFill="1" applyBorder="1" applyAlignment="1">
      <alignment vertical="top" wrapText="1"/>
    </xf>
    <xf numFmtId="0" fontId="3" fillId="0" borderId="1" xfId="0" applyFont="1" applyBorder="1"/>
    <xf numFmtId="0" fontId="0" fillId="3" borderId="2" xfId="0" applyFill="1" applyBorder="1"/>
    <xf numFmtId="0" fontId="0" fillId="3" borderId="3" xfId="0" applyFill="1" applyBorder="1"/>
    <xf numFmtId="0" fontId="3" fillId="0" borderId="8" xfId="0" applyFont="1" applyFill="1" applyBorder="1" applyAlignment="1">
      <alignment vertical="top" wrapText="1"/>
    </xf>
    <xf numFmtId="37" fontId="6" fillId="0" borderId="1" xfId="0" applyNumberFormat="1" applyFont="1" applyBorder="1"/>
    <xf numFmtId="37" fontId="1" fillId="0" borderId="1" xfId="0" applyNumberFormat="1" applyFont="1" applyBorder="1"/>
    <xf numFmtId="37" fontId="1" fillId="0" borderId="1" xfId="0" applyNumberFormat="1" applyFont="1" applyBorder="1" applyAlignment="1">
      <alignment vertical="top" wrapText="1"/>
    </xf>
    <xf numFmtId="0" fontId="3" fillId="0" borderId="8" xfId="0" applyFont="1" applyBorder="1" applyAlignment="1">
      <alignment vertical="top" wrapText="1"/>
    </xf>
    <xf numFmtId="0" fontId="3" fillId="0" borderId="7" xfId="0" applyFont="1" applyBorder="1" applyAlignment="1">
      <alignment vertical="top" wrapText="1"/>
    </xf>
    <xf numFmtId="3" fontId="3" fillId="0" borderId="7" xfId="0" applyNumberFormat="1" applyFont="1" applyBorder="1" applyAlignment="1">
      <alignment vertical="top" wrapText="1"/>
    </xf>
    <xf numFmtId="3" fontId="6" fillId="0" borderId="7" xfId="0" applyNumberFormat="1" applyFont="1" applyBorder="1" applyAlignment="1">
      <alignment vertical="top" wrapText="1"/>
    </xf>
    <xf numFmtId="0" fontId="0" fillId="4" borderId="2" xfId="0" applyFill="1" applyBorder="1" applyAlignment="1">
      <alignment vertical="top" wrapText="1"/>
    </xf>
    <xf numFmtId="0" fontId="0" fillId="4" borderId="3" xfId="0" applyFill="1" applyBorder="1" applyAlignment="1">
      <alignment vertical="top" wrapText="1"/>
    </xf>
    <xf numFmtId="3" fontId="1" fillId="4" borderId="3" xfId="0" applyNumberFormat="1" applyFont="1" applyFill="1" applyBorder="1" applyAlignment="1">
      <alignment vertical="top" wrapText="1"/>
    </xf>
    <xf numFmtId="0" fontId="0" fillId="4" borderId="1" xfId="0" applyFill="1" applyBorder="1" applyAlignment="1">
      <alignment vertical="top" wrapText="1"/>
    </xf>
    <xf numFmtId="164" fontId="1" fillId="4" borderId="1" xfId="0" applyNumberFormat="1" applyFont="1" applyFill="1" applyBorder="1" applyAlignment="1">
      <alignment vertical="top" wrapText="1"/>
    </xf>
    <xf numFmtId="0" fontId="5" fillId="0" borderId="0" xfId="0" applyFont="1" applyBorder="1" applyAlignment="1">
      <alignment horizontal="left" vertical="top" wrapText="1"/>
    </xf>
    <xf numFmtId="0" fontId="3" fillId="0" borderId="0" xfId="0" applyFont="1" applyFill="1" applyBorder="1" applyAlignment="1">
      <alignment vertical="top" wrapText="1"/>
    </xf>
    <xf numFmtId="0" fontId="8" fillId="0" borderId="1" xfId="0" applyFont="1" applyBorder="1" applyAlignment="1">
      <alignment vertical="top" wrapText="1"/>
    </xf>
    <xf numFmtId="3" fontId="9" fillId="0" borderId="1" xfId="0" applyNumberFormat="1" applyFont="1" applyBorder="1" applyAlignment="1">
      <alignment vertical="top" wrapText="1"/>
    </xf>
    <xf numFmtId="17" fontId="8" fillId="0" borderId="1" xfId="0" applyNumberFormat="1" applyFont="1" applyBorder="1" applyAlignment="1">
      <alignment vertical="top" wrapText="1"/>
    </xf>
    <xf numFmtId="0" fontId="8" fillId="0" borderId="1" xfId="0" applyFont="1" applyBorder="1" applyAlignment="1">
      <alignment horizontal="justify" vertical="top"/>
    </xf>
    <xf numFmtId="3" fontId="6" fillId="0" borderId="1" xfId="0" applyNumberFormat="1" applyFont="1" applyBorder="1" applyAlignment="1">
      <alignment vertical="top" wrapText="1"/>
    </xf>
    <xf numFmtId="3" fontId="6" fillId="3" borderId="3" xfId="0" applyNumberFormat="1" applyFont="1" applyFill="1" applyBorder="1" applyAlignment="1">
      <alignment vertical="top" wrapText="1"/>
    </xf>
    <xf numFmtId="0" fontId="3" fillId="5" borderId="1" xfId="0" applyFont="1" applyFill="1" applyBorder="1" applyAlignment="1">
      <alignment vertical="top"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3" borderId="1" xfId="0" applyFont="1" applyFill="1" applyBorder="1" applyAlignment="1">
      <alignment vertical="top" wrapText="1"/>
    </xf>
    <xf numFmtId="164" fontId="3" fillId="5" borderId="1" xfId="0" applyNumberFormat="1" applyFont="1" applyFill="1" applyBorder="1" applyAlignment="1">
      <alignment vertical="top" wrapText="1"/>
    </xf>
    <xf numFmtId="3" fontId="3" fillId="0" borderId="7" xfId="0" applyNumberFormat="1" applyFont="1" applyFill="1" applyBorder="1" applyAlignment="1">
      <alignment vertical="top" wrapText="1"/>
    </xf>
    <xf numFmtId="3" fontId="1" fillId="0" borderId="1" xfId="0" applyNumberFormat="1" applyFont="1" applyBorder="1" applyAlignment="1">
      <alignment vertical="top" wrapText="1"/>
    </xf>
    <xf numFmtId="0" fontId="1" fillId="0" borderId="1" xfId="0" applyFont="1" applyBorder="1" applyAlignment="1">
      <alignment vertical="top" wrapText="1"/>
    </xf>
    <xf numFmtId="164" fontId="1" fillId="0" borderId="1" xfId="0" applyNumberFormat="1" applyFont="1" applyBorder="1" applyAlignment="1">
      <alignment vertical="top" wrapText="1"/>
    </xf>
    <xf numFmtId="0" fontId="0" fillId="0" borderId="1" xfId="0" applyFont="1" applyBorder="1" applyAlignment="1">
      <alignment vertical="top" wrapText="1"/>
    </xf>
    <xf numFmtId="0" fontId="10" fillId="0" borderId="1" xfId="0" applyFont="1" applyBorder="1" applyAlignment="1">
      <alignment vertical="top" wrapText="1"/>
    </xf>
    <xf numFmtId="0" fontId="12" fillId="0" borderId="1" xfId="0" applyFont="1" applyBorder="1" applyAlignment="1">
      <alignment wrapText="1"/>
    </xf>
    <xf numFmtId="0" fontId="13" fillId="0" borderId="1" xfId="0" applyFont="1" applyBorder="1" applyAlignment="1">
      <alignment vertical="top" wrapText="1"/>
    </xf>
    <xf numFmtId="0" fontId="13" fillId="3" borderId="4" xfId="0" applyFont="1" applyFill="1" applyBorder="1" applyAlignment="1">
      <alignment vertical="top" wrapText="1"/>
    </xf>
    <xf numFmtId="0" fontId="15" fillId="0" borderId="1" xfId="0" applyFont="1" applyBorder="1" applyAlignment="1">
      <alignment vertical="top" wrapText="1"/>
    </xf>
    <xf numFmtId="0" fontId="13" fillId="0" borderId="1" xfId="0" applyFont="1" applyBorder="1"/>
    <xf numFmtId="0" fontId="13" fillId="3" borderId="4" xfId="0" applyFont="1" applyFill="1" applyBorder="1"/>
    <xf numFmtId="0" fontId="13" fillId="0" borderId="8" xfId="0" applyFont="1" applyBorder="1" applyAlignment="1">
      <alignment vertical="top" wrapText="1"/>
    </xf>
    <xf numFmtId="0" fontId="13" fillId="0" borderId="7" xfId="0" applyFont="1" applyBorder="1" applyAlignment="1">
      <alignment vertical="top" wrapText="1"/>
    </xf>
    <xf numFmtId="0" fontId="11" fillId="0" borderId="1" xfId="0" applyFont="1" applyBorder="1" applyAlignment="1">
      <alignment vertical="top" wrapText="1"/>
    </xf>
    <xf numFmtId="0" fontId="13" fillId="4" borderId="4" xfId="0" applyFont="1" applyFill="1" applyBorder="1" applyAlignment="1">
      <alignment vertical="top" wrapText="1"/>
    </xf>
    <xf numFmtId="0" fontId="13" fillId="0" borderId="0" xfId="0" applyFont="1"/>
    <xf numFmtId="0" fontId="11" fillId="0" borderId="1" xfId="0" applyFont="1" applyBorder="1" applyAlignment="1">
      <alignment horizontal="justify" vertical="top"/>
    </xf>
    <xf numFmtId="37" fontId="5" fillId="3" borderId="3" xfId="1" applyNumberFormat="1" applyFont="1" applyFill="1" applyBorder="1" applyAlignment="1">
      <alignment horizontal="right" vertical="top" wrapText="1"/>
    </xf>
    <xf numFmtId="37" fontId="16" fillId="0" borderId="8" xfId="1" applyNumberFormat="1" applyFont="1" applyBorder="1" applyAlignment="1">
      <alignment horizontal="right" vertical="top" wrapText="1"/>
    </xf>
    <xf numFmtId="164" fontId="6" fillId="5" borderId="1" xfId="0" applyNumberFormat="1" applyFont="1" applyFill="1" applyBorder="1" applyAlignment="1">
      <alignment vertical="top" wrapText="1"/>
    </xf>
    <xf numFmtId="37" fontId="5" fillId="0" borderId="8" xfId="1" applyNumberFormat="1" applyFont="1" applyBorder="1" applyAlignment="1">
      <alignment horizontal="right" vertical="top" wrapText="1"/>
    </xf>
    <xf numFmtId="0" fontId="0" fillId="0" borderId="2" xfId="0" applyBorder="1" applyAlignment="1">
      <alignment vertical="top" wrapText="1"/>
    </xf>
    <xf numFmtId="0" fontId="0" fillId="0" borderId="3" xfId="0" applyBorder="1" applyAlignment="1">
      <alignment vertical="top" wrapText="1"/>
    </xf>
    <xf numFmtId="37" fontId="1" fillId="0" borderId="3" xfId="0" applyNumberFormat="1" applyFont="1" applyBorder="1" applyAlignment="1">
      <alignment vertical="top" wrapText="1"/>
    </xf>
    <xf numFmtId="0" fontId="0" fillId="0" borderId="4" xfId="0" applyBorder="1" applyAlignment="1">
      <alignment vertical="top" wrapText="1"/>
    </xf>
    <xf numFmtId="0" fontId="0" fillId="0" borderId="0" xfId="0"/>
    <xf numFmtId="0" fontId="0" fillId="0" borderId="0" xfId="0"/>
    <xf numFmtId="0" fontId="0" fillId="0" borderId="0" xfId="0" applyAlignment="1">
      <alignment vertical="top" wrapText="1"/>
    </xf>
    <xf numFmtId="0" fontId="3" fillId="0" borderId="1" xfId="0" applyFont="1" applyBorder="1" applyAlignment="1">
      <alignment vertical="top" wrapText="1"/>
    </xf>
    <xf numFmtId="3" fontId="6" fillId="0" borderId="1" xfId="0" applyNumberFormat="1" applyFont="1" applyBorder="1" applyAlignment="1">
      <alignment vertical="top" wrapText="1"/>
    </xf>
    <xf numFmtId="0" fontId="13" fillId="0" borderId="1" xfId="0" applyFont="1" applyBorder="1" applyAlignment="1">
      <alignment vertical="top" wrapText="1"/>
    </xf>
    <xf numFmtId="0" fontId="0" fillId="4" borderId="2" xfId="0" applyFill="1" applyBorder="1"/>
    <xf numFmtId="0" fontId="3" fillId="5" borderId="10" xfId="0" applyFont="1" applyFill="1" applyBorder="1" applyAlignment="1">
      <alignment vertical="top" wrapText="1"/>
    </xf>
    <xf numFmtId="0" fontId="3" fillId="5" borderId="9" xfId="0" applyFont="1" applyFill="1" applyBorder="1" applyAlignment="1">
      <alignment vertical="top" wrapText="1"/>
    </xf>
    <xf numFmtId="5" fontId="6" fillId="5" borderId="9" xfId="3" applyNumberFormat="1" applyFont="1" applyFill="1" applyBorder="1" applyAlignment="1">
      <alignment vertical="top" wrapText="1"/>
    </xf>
    <xf numFmtId="0" fontId="0" fillId="3" borderId="2" xfId="0" applyFill="1" applyBorder="1" applyAlignment="1">
      <alignment vertical="top" wrapText="1"/>
    </xf>
    <xf numFmtId="0" fontId="0" fillId="3" borderId="3" xfId="0" applyFill="1" applyBorder="1" applyAlignment="1">
      <alignment vertical="top" wrapText="1"/>
    </xf>
    <xf numFmtId="37" fontId="1" fillId="3" borderId="3" xfId="0" applyNumberFormat="1" applyFont="1" applyFill="1" applyBorder="1" applyAlignment="1">
      <alignment vertical="top" wrapText="1"/>
    </xf>
    <xf numFmtId="0" fontId="0" fillId="3" borderId="4" xfId="0" applyFill="1" applyBorder="1" applyAlignment="1">
      <alignment vertical="top" wrapText="1"/>
    </xf>
    <xf numFmtId="0" fontId="0" fillId="0" borderId="0" xfId="0"/>
    <xf numFmtId="0" fontId="0" fillId="0" borderId="0" xfId="0" applyAlignment="1">
      <alignment vertical="top" wrapText="1"/>
    </xf>
    <xf numFmtId="0" fontId="0" fillId="0" borderId="0" xfId="0"/>
    <xf numFmtId="0" fontId="0" fillId="0" borderId="0" xfId="0" applyAlignment="1">
      <alignment vertical="top" wrapText="1"/>
    </xf>
    <xf numFmtId="0" fontId="0" fillId="0" borderId="1" xfId="0" applyBorder="1" applyAlignment="1">
      <alignment vertical="top" wrapText="1"/>
    </xf>
    <xf numFmtId="0" fontId="0" fillId="0" borderId="1" xfId="0" applyBorder="1"/>
    <xf numFmtId="3" fontId="0" fillId="0" borderId="1" xfId="0" applyNumberFormat="1" applyBorder="1" applyAlignment="1">
      <alignment vertical="top" wrapText="1"/>
    </xf>
    <xf numFmtId="0" fontId="3" fillId="3" borderId="4" xfId="0" applyFont="1" applyFill="1" applyBorder="1" applyAlignment="1">
      <alignment vertical="top" wrapText="1"/>
    </xf>
    <xf numFmtId="0" fontId="0" fillId="0" borderId="8" xfId="0" applyBorder="1" applyAlignment="1">
      <alignment vertical="top" wrapText="1"/>
    </xf>
    <xf numFmtId="0" fontId="1" fillId="0" borderId="1" xfId="0" applyFont="1" applyBorder="1" applyAlignment="1">
      <alignment vertical="top" wrapText="1"/>
    </xf>
    <xf numFmtId="0" fontId="0" fillId="0" borderId="1" xfId="0" applyBorder="1" applyAlignment="1">
      <alignment wrapText="1"/>
    </xf>
    <xf numFmtId="3" fontId="0" fillId="0" borderId="1" xfId="0" applyNumberFormat="1" applyBorder="1" applyAlignment="1">
      <alignment wrapText="1"/>
    </xf>
    <xf numFmtId="0" fontId="0" fillId="3" borderId="2" xfId="0" applyFont="1" applyFill="1" applyBorder="1" applyAlignment="1">
      <alignment vertical="top" wrapText="1"/>
    </xf>
    <xf numFmtId="0" fontId="1" fillId="3" borderId="3" xfId="0" applyFont="1" applyFill="1" applyBorder="1" applyAlignment="1">
      <alignment vertical="top" wrapText="1"/>
    </xf>
    <xf numFmtId="164" fontId="1" fillId="3" borderId="3" xfId="0" applyNumberFormat="1" applyFont="1" applyFill="1" applyBorder="1" applyAlignment="1">
      <alignment vertical="top" wrapText="1"/>
    </xf>
    <xf numFmtId="0" fontId="0" fillId="0" borderId="0" xfId="0"/>
    <xf numFmtId="0" fontId="3" fillId="0" borderId="1" xfId="0" applyFont="1" applyBorder="1" applyAlignment="1">
      <alignment vertical="top" wrapText="1"/>
    </xf>
    <xf numFmtId="0" fontId="3" fillId="3" borderId="2" xfId="0" applyFont="1" applyFill="1" applyBorder="1" applyAlignment="1">
      <alignment vertical="top" wrapText="1"/>
    </xf>
    <xf numFmtId="0" fontId="3" fillId="3" borderId="3" xfId="0" applyFont="1" applyFill="1" applyBorder="1" applyAlignment="1">
      <alignment vertical="top" wrapText="1"/>
    </xf>
    <xf numFmtId="0" fontId="3" fillId="3" borderId="4" xfId="0" applyFont="1" applyFill="1" applyBorder="1" applyAlignment="1">
      <alignment vertical="top" wrapText="1"/>
    </xf>
    <xf numFmtId="3" fontId="6" fillId="3" borderId="3" xfId="0" applyNumberFormat="1" applyFont="1" applyFill="1" applyBorder="1" applyAlignment="1">
      <alignment vertical="top" wrapText="1"/>
    </xf>
    <xf numFmtId="3" fontId="18" fillId="0" borderId="1" xfId="0" applyNumberFormat="1" applyFont="1" applyBorder="1" applyAlignment="1">
      <alignment vertical="top" wrapText="1"/>
    </xf>
    <xf numFmtId="0" fontId="0" fillId="0" borderId="0" xfId="0"/>
    <xf numFmtId="0" fontId="3" fillId="0" borderId="1" xfId="0" applyFont="1" applyBorder="1" applyAlignment="1">
      <alignment vertical="top" wrapText="1"/>
    </xf>
    <xf numFmtId="0" fontId="3" fillId="3" borderId="2" xfId="0" applyFont="1" applyFill="1" applyBorder="1" applyAlignment="1">
      <alignment vertical="top" wrapText="1"/>
    </xf>
    <xf numFmtId="0" fontId="3" fillId="3" borderId="3" xfId="0" applyFont="1" applyFill="1" applyBorder="1" applyAlignment="1">
      <alignment vertical="top" wrapText="1"/>
    </xf>
    <xf numFmtId="0" fontId="3" fillId="3" borderId="4" xfId="0" applyFont="1" applyFill="1" applyBorder="1" applyAlignment="1">
      <alignment vertical="top" wrapText="1"/>
    </xf>
    <xf numFmtId="3" fontId="6" fillId="0" borderId="1" xfId="0" applyNumberFormat="1" applyFont="1" applyBorder="1" applyAlignment="1">
      <alignment vertical="top" wrapText="1"/>
    </xf>
    <xf numFmtId="3" fontId="6" fillId="3" borderId="3" xfId="0" applyNumberFormat="1" applyFont="1" applyFill="1" applyBorder="1" applyAlignment="1">
      <alignment vertical="top" wrapText="1"/>
    </xf>
    <xf numFmtId="0" fontId="0" fillId="4" borderId="3" xfId="0" applyFill="1" applyBorder="1"/>
    <xf numFmtId="0" fontId="13" fillId="0" borderId="1" xfId="0" applyFont="1" applyBorder="1" applyAlignment="1">
      <alignment vertical="top" wrapText="1"/>
    </xf>
    <xf numFmtId="0" fontId="13" fillId="3" borderId="4" xfId="0" applyFont="1" applyFill="1" applyBorder="1" applyAlignment="1">
      <alignment vertical="top" wrapText="1"/>
    </xf>
    <xf numFmtId="0" fontId="13" fillId="5" borderId="1" xfId="0" applyFont="1" applyFill="1" applyBorder="1" applyAlignment="1">
      <alignment vertical="top" wrapText="1"/>
    </xf>
    <xf numFmtId="3" fontId="18" fillId="0" borderId="1" xfId="0" applyNumberFormat="1" applyFont="1" applyBorder="1" applyAlignment="1">
      <alignment vertical="top" wrapText="1"/>
    </xf>
    <xf numFmtId="0" fontId="13" fillId="5" borderId="9" xfId="0" applyFont="1" applyFill="1" applyBorder="1" applyAlignment="1">
      <alignment vertical="top" wrapText="1"/>
    </xf>
    <xf numFmtId="3" fontId="13" fillId="5" borderId="9" xfId="0" applyNumberFormat="1" applyFont="1" applyFill="1" applyBorder="1" applyAlignment="1">
      <alignment vertical="top" wrapText="1"/>
    </xf>
    <xf numFmtId="0" fontId="13" fillId="5" borderId="1" xfId="0" applyFont="1" applyFill="1" applyBorder="1" applyAlignment="1">
      <alignment wrapText="1"/>
    </xf>
    <xf numFmtId="0" fontId="13" fillId="5" borderId="1" xfId="0" applyFont="1" applyFill="1" applyBorder="1"/>
    <xf numFmtId="3" fontId="13" fillId="5" borderId="1" xfId="0" applyNumberFormat="1" applyFont="1" applyFill="1" applyBorder="1"/>
    <xf numFmtId="3" fontId="13" fillId="5" borderId="1" xfId="0" applyNumberFormat="1" applyFont="1" applyFill="1" applyBorder="1" applyAlignment="1">
      <alignment wrapText="1"/>
    </xf>
    <xf numFmtId="3" fontId="13" fillId="5" borderId="1" xfId="0" applyNumberFormat="1" applyFont="1" applyFill="1" applyBorder="1" applyAlignment="1">
      <alignment vertical="top" wrapText="1"/>
    </xf>
    <xf numFmtId="43" fontId="13" fillId="5" borderId="1" xfId="2" applyFont="1" applyFill="1" applyBorder="1" applyAlignment="1">
      <alignment wrapText="1"/>
    </xf>
    <xf numFmtId="0" fontId="13" fillId="5" borderId="0" xfId="0" applyFont="1" applyFill="1" applyAlignment="1">
      <alignment vertical="top" wrapText="1"/>
    </xf>
    <xf numFmtId="3" fontId="18" fillId="3" borderId="3" xfId="0" applyNumberFormat="1" applyFont="1" applyFill="1" applyBorder="1" applyAlignment="1">
      <alignment vertical="top" wrapText="1"/>
    </xf>
    <xf numFmtId="164" fontId="1" fillId="4" borderId="3" xfId="0" applyNumberFormat="1" applyFont="1" applyFill="1" applyBorder="1"/>
    <xf numFmtId="0" fontId="0" fillId="4" borderId="4" xfId="0" applyFill="1" applyBorder="1"/>
    <xf numFmtId="0" fontId="0" fillId="0" borderId="0" xfId="0"/>
    <xf numFmtId="0" fontId="0" fillId="0" borderId="1" xfId="0" applyBorder="1" applyAlignment="1">
      <alignment vertical="top" wrapText="1"/>
    </xf>
    <xf numFmtId="37" fontId="1" fillId="0" borderId="1" xfId="0" applyNumberFormat="1" applyFont="1" applyBorder="1" applyAlignment="1">
      <alignment vertical="top" wrapText="1"/>
    </xf>
    <xf numFmtId="3" fontId="0" fillId="0" borderId="0" xfId="0" applyNumberFormat="1"/>
    <xf numFmtId="0" fontId="3" fillId="3" borderId="2" xfId="0" applyFont="1" applyFill="1" applyBorder="1" applyAlignment="1">
      <alignment vertical="top" wrapText="1"/>
    </xf>
    <xf numFmtId="0" fontId="3" fillId="3" borderId="3" xfId="0" applyFont="1" applyFill="1" applyBorder="1" applyAlignment="1">
      <alignment vertical="top" wrapText="1"/>
    </xf>
    <xf numFmtId="0" fontId="3" fillId="3" borderId="4" xfId="0" applyFont="1" applyFill="1" applyBorder="1" applyAlignment="1">
      <alignment vertical="top" wrapText="1"/>
    </xf>
    <xf numFmtId="3" fontId="6" fillId="3" borderId="3" xfId="0" applyNumberFormat="1" applyFont="1" applyFill="1" applyBorder="1" applyAlignment="1">
      <alignment vertical="top" wrapText="1"/>
    </xf>
    <xf numFmtId="37" fontId="3" fillId="0" borderId="1" xfId="0" applyNumberFormat="1" applyFont="1" applyBorder="1" applyAlignment="1">
      <alignment vertical="top" wrapText="1"/>
    </xf>
    <xf numFmtId="0" fontId="19" fillId="0" borderId="0" xfId="0" applyFont="1"/>
    <xf numFmtId="0" fontId="19" fillId="0" borderId="0" xfId="0" applyFont="1" applyAlignment="1"/>
    <xf numFmtId="3" fontId="19" fillId="0" borderId="1" xfId="0" applyNumberFormat="1" applyFont="1" applyBorder="1" applyAlignment="1">
      <alignment vertical="top" wrapText="1"/>
    </xf>
    <xf numFmtId="3" fontId="19" fillId="0" borderId="8" xfId="0" applyNumberFormat="1" applyFont="1" applyBorder="1" applyAlignment="1">
      <alignment vertical="top" wrapText="1"/>
    </xf>
    <xf numFmtId="3" fontId="19" fillId="4" borderId="3" xfId="0" applyNumberFormat="1" applyFont="1" applyFill="1" applyBorder="1" applyAlignment="1">
      <alignment vertical="top" wrapText="1"/>
    </xf>
    <xf numFmtId="3" fontId="19" fillId="0" borderId="9" xfId="0" applyNumberFormat="1" applyFont="1" applyBorder="1" applyAlignment="1">
      <alignment vertical="top" wrapText="1"/>
    </xf>
    <xf numFmtId="0" fontId="17" fillId="5" borderId="1" xfId="0" applyFont="1" applyFill="1" applyBorder="1" applyAlignment="1">
      <alignment wrapText="1"/>
    </xf>
    <xf numFmtId="0" fontId="21" fillId="0" borderId="0" xfId="0" applyFont="1" applyAlignment="1">
      <alignment wrapText="1"/>
    </xf>
    <xf numFmtId="4" fontId="0" fillId="0" borderId="0" xfId="0" applyNumberFormat="1"/>
    <xf numFmtId="0" fontId="1" fillId="0" borderId="0" xfId="0" applyFont="1"/>
    <xf numFmtId="3" fontId="0" fillId="0" borderId="1" xfId="0" applyNumberFormat="1" applyBorder="1"/>
    <xf numFmtId="3" fontId="0" fillId="0" borderId="11" xfId="0" applyNumberFormat="1" applyBorder="1"/>
    <xf numFmtId="3" fontId="0" fillId="0" borderId="14" xfId="0" applyNumberFormat="1" applyBorder="1"/>
    <xf numFmtId="3" fontId="0" fillId="0" borderId="15" xfId="0" applyNumberFormat="1" applyBorder="1" applyAlignment="1">
      <alignment horizontal="center"/>
    </xf>
    <xf numFmtId="3" fontId="0" fillId="0" borderId="15" xfId="0" applyNumberFormat="1" applyBorder="1"/>
    <xf numFmtId="0" fontId="0" fillId="0" borderId="14" xfId="0" applyBorder="1"/>
    <xf numFmtId="0" fontId="0" fillId="0" borderId="15" xfId="0" applyBorder="1"/>
    <xf numFmtId="3" fontId="0" fillId="0" borderId="16" xfId="0" applyNumberFormat="1" applyBorder="1"/>
    <xf numFmtId="3" fontId="0" fillId="0" borderId="17" xfId="0" applyNumberFormat="1" applyBorder="1"/>
    <xf numFmtId="3" fontId="0" fillId="0" borderId="18" xfId="0" applyNumberFormat="1" applyBorder="1"/>
    <xf numFmtId="3" fontId="0" fillId="0" borderId="12" xfId="0" applyNumberFormat="1" applyBorder="1"/>
    <xf numFmtId="3" fontId="0" fillId="0" borderId="13" xfId="0" applyNumberFormat="1" applyBorder="1"/>
    <xf numFmtId="3" fontId="1" fillId="0" borderId="0" xfId="0" applyNumberFormat="1" applyFont="1"/>
    <xf numFmtId="4" fontId="1" fillId="0" borderId="11" xfId="0" applyNumberFormat="1" applyFont="1" applyBorder="1"/>
    <xf numFmtId="4" fontId="1" fillId="0" borderId="12" xfId="0" applyNumberFormat="1" applyFont="1" applyBorder="1"/>
    <xf numFmtId="4" fontId="1" fillId="0" borderId="13" xfId="0" applyNumberFormat="1" applyFont="1" applyBorder="1"/>
    <xf numFmtId="0" fontId="0" fillId="0" borderId="18" xfId="0" applyBorder="1"/>
    <xf numFmtId="0" fontId="1" fillId="0" borderId="0" xfId="0" applyFont="1" applyFill="1" applyBorder="1"/>
    <xf numFmtId="3" fontId="0" fillId="3" borderId="0" xfId="0" applyNumberFormat="1" applyFill="1"/>
    <xf numFmtId="0" fontId="0" fillId="3" borderId="0" xfId="0" applyFill="1"/>
    <xf numFmtId="3" fontId="0" fillId="0" borderId="0" xfId="0" applyNumberFormat="1" applyBorder="1" applyAlignment="1">
      <alignment vertical="top" wrapText="1"/>
    </xf>
    <xf numFmtId="0" fontId="22" fillId="0" borderId="0" xfId="0" applyFont="1" applyFill="1" applyBorder="1" applyAlignment="1">
      <alignment horizontal="center" vertical="center"/>
    </xf>
    <xf numFmtId="0" fontId="22" fillId="0" borderId="0" xfId="0" applyFont="1" applyAlignment="1">
      <alignment horizontal="center" vertical="center"/>
    </xf>
    <xf numFmtId="3" fontId="2" fillId="0" borderId="0" xfId="0" applyNumberFormat="1" applyFont="1"/>
    <xf numFmtId="3" fontId="1" fillId="0" borderId="1" xfId="0" applyNumberFormat="1" applyFont="1" applyBorder="1"/>
    <xf numFmtId="0" fontId="6" fillId="0" borderId="1" xfId="0" applyFont="1" applyBorder="1" applyAlignment="1">
      <alignment horizontal="center" vertical="center" wrapText="1"/>
    </xf>
    <xf numFmtId="0" fontId="2" fillId="0" borderId="6" xfId="0" applyFont="1" applyBorder="1" applyAlignment="1">
      <alignment horizontal="center" wrapText="1"/>
    </xf>
    <xf numFmtId="0" fontId="2" fillId="0" borderId="0" xfId="0" applyFont="1" applyBorder="1" applyAlignment="1">
      <alignment horizontal="center" wrapText="1"/>
    </xf>
    <xf numFmtId="0" fontId="1" fillId="0" borderId="0" xfId="0" applyFont="1" applyAlignment="1">
      <alignment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horizontal="center" vertical="top" wrapText="1"/>
    </xf>
    <xf numFmtId="0" fontId="1" fillId="0" borderId="0" xfId="0" applyFont="1" applyAlignment="1">
      <alignment horizontal="center" vertical="center"/>
    </xf>
    <xf numFmtId="3" fontId="1" fillId="0" borderId="16" xfId="0" applyNumberFormat="1" applyFont="1" applyBorder="1" applyAlignment="1">
      <alignment horizontal="center"/>
    </xf>
    <xf numFmtId="3" fontId="1" fillId="0" borderId="17" xfId="0" applyNumberFormat="1" applyFont="1" applyBorder="1" applyAlignment="1">
      <alignment horizontal="center"/>
    </xf>
    <xf numFmtId="3" fontId="1" fillId="0" borderId="18" xfId="0" applyNumberFormat="1" applyFont="1" applyBorder="1" applyAlignment="1">
      <alignment horizontal="center"/>
    </xf>
    <xf numFmtId="3" fontId="0" fillId="0" borderId="12" xfId="0" applyNumberFormat="1" applyBorder="1" applyAlignment="1">
      <alignment horizontal="center" vertical="center"/>
    </xf>
    <xf numFmtId="3" fontId="0" fillId="0" borderId="1" xfId="0" applyNumberFormat="1" applyBorder="1" applyAlignment="1">
      <alignment horizontal="center" vertic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3" fontId="0" fillId="0" borderId="13" xfId="0" applyNumberFormat="1" applyBorder="1" applyAlignment="1">
      <alignment horizontal="center" vertical="center"/>
    </xf>
    <xf numFmtId="3" fontId="0" fillId="0" borderId="15" xfId="0" applyNumberFormat="1" applyBorder="1" applyAlignment="1">
      <alignment horizontal="center" vertical="center"/>
    </xf>
    <xf numFmtId="0" fontId="20" fillId="0" borderId="22" xfId="0" applyFont="1" applyBorder="1" applyAlignment="1">
      <alignment vertical="top" wrapText="1"/>
    </xf>
    <xf numFmtId="0" fontId="19" fillId="0" borderId="12" xfId="0" applyFont="1" applyBorder="1" applyAlignment="1">
      <alignment vertical="top" wrapText="1"/>
    </xf>
    <xf numFmtId="0" fontId="19" fillId="0" borderId="13" xfId="0" applyFont="1" applyBorder="1" applyAlignment="1">
      <alignment vertical="top" wrapText="1"/>
    </xf>
    <xf numFmtId="0" fontId="19" fillId="0" borderId="23" xfId="0" applyFont="1" applyBorder="1"/>
    <xf numFmtId="3" fontId="19" fillId="0" borderId="15" xfId="0" applyNumberFormat="1" applyFont="1" applyBorder="1" applyAlignment="1">
      <alignment vertical="top" wrapText="1"/>
    </xf>
    <xf numFmtId="3" fontId="19" fillId="0" borderId="24" xfId="0" applyNumberFormat="1" applyFont="1" applyBorder="1" applyAlignment="1">
      <alignment vertical="top" wrapText="1"/>
    </xf>
    <xf numFmtId="0" fontId="19" fillId="4" borderId="25" xfId="0" applyFont="1" applyFill="1" applyBorder="1"/>
    <xf numFmtId="3" fontId="19" fillId="4" borderId="26" xfId="0" applyNumberFormat="1" applyFont="1" applyFill="1" applyBorder="1" applyAlignment="1">
      <alignment vertical="top" wrapText="1"/>
    </xf>
    <xf numFmtId="3" fontId="19" fillId="0" borderId="27" xfId="0" applyNumberFormat="1" applyFont="1" applyBorder="1" applyAlignment="1">
      <alignment vertical="top" wrapText="1"/>
    </xf>
    <xf numFmtId="0" fontId="20" fillId="0" borderId="28" xfId="0" applyFont="1" applyBorder="1"/>
    <xf numFmtId="3" fontId="20" fillId="3" borderId="29" xfId="0" applyNumberFormat="1" applyFont="1" applyFill="1" applyBorder="1" applyAlignment="1">
      <alignment vertical="top" wrapText="1"/>
    </xf>
    <xf numFmtId="3" fontId="20" fillId="3" borderId="30" xfId="0" applyNumberFormat="1" applyFont="1" applyFill="1" applyBorder="1" applyAlignment="1">
      <alignment vertical="top" wrapText="1"/>
    </xf>
    <xf numFmtId="0" fontId="20" fillId="0" borderId="0" xfId="0" applyFont="1" applyAlignment="1"/>
    <xf numFmtId="0" fontId="20" fillId="0" borderId="0" xfId="0" applyFont="1"/>
  </cellXfs>
  <cellStyles count="4">
    <cellStyle name="Milliers" xfId="2" builtinId="3"/>
    <cellStyle name="Milliers 2" xfId="1"/>
    <cellStyle name="Monétaire" xfId="3"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c.cec/EUROPEAID/cris/saisie/contrat/contrat.cfm?cctp=SV&amp;key=335167" TargetMode="External"/><Relationship Id="rId2" Type="http://schemas.openxmlformats.org/officeDocument/2006/relationships/hyperlink" Target="http://www.cc.cec/EUROPEAID/cris/saisie/contrat/contrat.cfm?cctp=SV&amp;key=334711" TargetMode="External"/><Relationship Id="rId1" Type="http://schemas.openxmlformats.org/officeDocument/2006/relationships/hyperlink" Target="http://www.cc.cec/EUROPEAID/cris/saisie/contrat/contrat.cfm?cctp=SV&amp;key=353473"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3"/>
  <sheetViews>
    <sheetView topLeftCell="A48" zoomScaleNormal="100" workbookViewId="0">
      <selection activeCell="A46" sqref="A46"/>
    </sheetView>
  </sheetViews>
  <sheetFormatPr baseColWidth="10" defaultColWidth="11.5703125" defaultRowHeight="15"/>
  <cols>
    <col min="1" max="1" width="7.7109375" customWidth="1"/>
    <col min="2" max="2" width="24.85546875" customWidth="1"/>
    <col min="3" max="3" width="19.7109375" customWidth="1"/>
    <col min="4" max="4" width="24.85546875" customWidth="1"/>
    <col min="5" max="5" width="15.140625" customWidth="1"/>
    <col min="6" max="6" width="10.28515625" customWidth="1"/>
    <col min="7" max="7" width="13.7109375" customWidth="1"/>
    <col min="8" max="8" width="8.7109375" customWidth="1"/>
    <col min="9" max="9" width="14.85546875" customWidth="1"/>
    <col min="10" max="10" width="18.85546875" customWidth="1"/>
    <col min="11" max="11" width="30" customWidth="1"/>
  </cols>
  <sheetData>
    <row r="1" spans="1:14">
      <c r="A1" s="201" t="s">
        <v>74</v>
      </c>
      <c r="B1" s="201"/>
      <c r="C1" s="201"/>
      <c r="D1" s="201"/>
      <c r="E1" s="201"/>
      <c r="F1" s="201"/>
      <c r="G1" s="201"/>
      <c r="H1" s="201"/>
      <c r="I1" s="201"/>
      <c r="J1" s="201"/>
      <c r="K1" s="201"/>
    </row>
    <row r="2" spans="1:14">
      <c r="A2" s="8"/>
      <c r="B2" s="8"/>
      <c r="C2" s="8"/>
      <c r="D2" s="8"/>
      <c r="E2" s="8"/>
      <c r="F2" s="8"/>
      <c r="G2" s="8"/>
    </row>
    <row r="3" spans="1:14" ht="45" customHeight="1">
      <c r="A3" s="199" t="s">
        <v>8</v>
      </c>
      <c r="B3" s="200"/>
      <c r="C3" s="200"/>
      <c r="D3" s="200"/>
      <c r="E3" s="200"/>
      <c r="F3" s="200"/>
      <c r="G3" s="200"/>
      <c r="H3" s="200"/>
      <c r="I3" s="200"/>
      <c r="J3" s="200"/>
      <c r="K3" s="200"/>
    </row>
    <row r="4" spans="1:14">
      <c r="A4" s="7"/>
      <c r="B4" s="7"/>
      <c r="C4" s="7"/>
      <c r="D4" s="7"/>
      <c r="E4" s="7"/>
      <c r="F4" s="7"/>
      <c r="G4" s="7"/>
      <c r="H4" s="7"/>
      <c r="I4" s="7"/>
      <c r="J4" s="7"/>
    </row>
    <row r="5" spans="1:14" ht="25.5">
      <c r="A5" s="64" t="s">
        <v>44</v>
      </c>
      <c r="B5" s="64" t="s">
        <v>0</v>
      </c>
      <c r="C5" s="198" t="s">
        <v>1</v>
      </c>
      <c r="D5" s="198"/>
      <c r="E5" s="64" t="s">
        <v>76</v>
      </c>
      <c r="F5" s="64" t="s">
        <v>45</v>
      </c>
      <c r="G5" s="198" t="s">
        <v>4</v>
      </c>
      <c r="H5" s="198"/>
      <c r="I5" s="198"/>
      <c r="J5" s="198"/>
      <c r="K5" s="65" t="s">
        <v>7</v>
      </c>
      <c r="L5" s="1"/>
    </row>
    <row r="6" spans="1:14" ht="30">
      <c r="A6" s="5"/>
      <c r="B6" s="5"/>
      <c r="C6" s="6" t="s">
        <v>3</v>
      </c>
      <c r="D6" s="6" t="s">
        <v>2</v>
      </c>
      <c r="E6" s="5"/>
      <c r="F6" s="5"/>
      <c r="G6" s="5" t="s">
        <v>68</v>
      </c>
      <c r="H6" s="5" t="s">
        <v>6</v>
      </c>
      <c r="I6" s="5" t="s">
        <v>5</v>
      </c>
      <c r="J6" s="5" t="s">
        <v>46</v>
      </c>
      <c r="K6" s="5"/>
      <c r="L6" s="1"/>
    </row>
    <row r="7" spans="1:14" ht="25.5">
      <c r="A7" s="13" t="s">
        <v>9</v>
      </c>
      <c r="B7" s="13" t="s">
        <v>10</v>
      </c>
      <c r="C7" s="13" t="s">
        <v>14</v>
      </c>
      <c r="D7" s="13" t="s">
        <v>15</v>
      </c>
      <c r="E7" s="31">
        <v>4000000</v>
      </c>
      <c r="F7" s="13" t="s">
        <v>11</v>
      </c>
      <c r="G7" s="13" t="s">
        <v>12</v>
      </c>
      <c r="H7" s="13"/>
      <c r="I7" s="13"/>
      <c r="J7" s="13"/>
      <c r="K7" s="75" t="s">
        <v>13</v>
      </c>
      <c r="L7" s="1"/>
    </row>
    <row r="8" spans="1:14" ht="25.5">
      <c r="A8" s="13" t="s">
        <v>9</v>
      </c>
      <c r="B8" s="13" t="s">
        <v>10</v>
      </c>
      <c r="C8" s="13" t="s">
        <v>14</v>
      </c>
      <c r="D8" s="13" t="s">
        <v>15</v>
      </c>
      <c r="E8" s="31">
        <v>4000000</v>
      </c>
      <c r="F8" s="13" t="s">
        <v>11</v>
      </c>
      <c r="G8" s="13" t="s">
        <v>12</v>
      </c>
      <c r="H8" s="13"/>
      <c r="I8" s="13"/>
      <c r="J8" s="13"/>
      <c r="K8" s="75" t="s">
        <v>16</v>
      </c>
      <c r="L8" s="1"/>
    </row>
    <row r="9" spans="1:14">
      <c r="A9" s="13" t="s">
        <v>9</v>
      </c>
      <c r="B9" s="13" t="s">
        <v>17</v>
      </c>
      <c r="C9" s="13" t="s">
        <v>18</v>
      </c>
      <c r="D9" s="13" t="s">
        <v>19</v>
      </c>
      <c r="E9" s="31">
        <v>2000000</v>
      </c>
      <c r="F9" s="13" t="s">
        <v>20</v>
      </c>
      <c r="G9" s="13" t="s">
        <v>21</v>
      </c>
      <c r="H9" s="13"/>
      <c r="I9" s="13" t="s">
        <v>22</v>
      </c>
      <c r="J9" s="13"/>
      <c r="K9" s="75" t="s">
        <v>23</v>
      </c>
      <c r="L9" s="1"/>
    </row>
    <row r="10" spans="1:14">
      <c r="A10" s="13" t="s">
        <v>9</v>
      </c>
      <c r="B10" s="13" t="s">
        <v>24</v>
      </c>
      <c r="C10" s="13" t="s">
        <v>14</v>
      </c>
      <c r="D10" s="13" t="s">
        <v>15</v>
      </c>
      <c r="E10" s="31">
        <v>350000</v>
      </c>
      <c r="F10" s="13" t="s">
        <v>20</v>
      </c>
      <c r="G10" s="13" t="s">
        <v>29</v>
      </c>
      <c r="H10" s="13"/>
      <c r="I10" s="13"/>
      <c r="J10" s="13"/>
      <c r="K10" s="75" t="s">
        <v>28</v>
      </c>
      <c r="L10" s="1"/>
    </row>
    <row r="11" spans="1:14" ht="25.5">
      <c r="A11" s="13" t="s">
        <v>9</v>
      </c>
      <c r="B11" s="13" t="s">
        <v>26</v>
      </c>
      <c r="C11" s="13" t="s">
        <v>25</v>
      </c>
      <c r="D11" s="13" t="s">
        <v>15</v>
      </c>
      <c r="E11" s="31">
        <v>660000</v>
      </c>
      <c r="F11" s="13" t="s">
        <v>11</v>
      </c>
      <c r="G11" s="13" t="s">
        <v>29</v>
      </c>
      <c r="H11" s="13"/>
      <c r="I11" s="13"/>
      <c r="J11" s="13"/>
      <c r="K11" s="75" t="s">
        <v>27</v>
      </c>
      <c r="L11" s="1"/>
    </row>
    <row r="12" spans="1:14" ht="25.5">
      <c r="A12" s="13" t="s">
        <v>9</v>
      </c>
      <c r="B12" s="13" t="s">
        <v>30</v>
      </c>
      <c r="C12" s="13" t="s">
        <v>14</v>
      </c>
      <c r="D12" s="13" t="s">
        <v>31</v>
      </c>
      <c r="E12" s="31">
        <v>2000000</v>
      </c>
      <c r="F12" s="13" t="s">
        <v>11</v>
      </c>
      <c r="G12" s="13" t="s">
        <v>32</v>
      </c>
      <c r="H12" s="13"/>
      <c r="I12" s="13"/>
      <c r="J12" s="13"/>
      <c r="K12" s="75" t="s">
        <v>33</v>
      </c>
      <c r="L12" s="1"/>
    </row>
    <row r="13" spans="1:14">
      <c r="A13" s="13" t="s">
        <v>9</v>
      </c>
      <c r="B13" s="13" t="s">
        <v>34</v>
      </c>
      <c r="C13" s="13" t="s">
        <v>25</v>
      </c>
      <c r="D13" s="13" t="s">
        <v>35</v>
      </c>
      <c r="E13" s="31">
        <v>600000</v>
      </c>
      <c r="F13" s="13" t="s">
        <v>20</v>
      </c>
      <c r="G13" s="13" t="s">
        <v>36</v>
      </c>
      <c r="H13" s="13"/>
      <c r="I13" s="13"/>
      <c r="J13" s="13"/>
      <c r="K13" s="75" t="s">
        <v>37</v>
      </c>
      <c r="L13" s="1"/>
    </row>
    <row r="14" spans="1:14" ht="24">
      <c r="A14" s="13" t="s">
        <v>9</v>
      </c>
      <c r="B14" s="31" t="s">
        <v>449</v>
      </c>
      <c r="C14" s="13" t="s">
        <v>14</v>
      </c>
      <c r="D14" s="13" t="s">
        <v>15</v>
      </c>
      <c r="E14" s="31">
        <v>1000000</v>
      </c>
      <c r="F14" s="13" t="s">
        <v>38</v>
      </c>
      <c r="G14" s="13" t="s">
        <v>36</v>
      </c>
      <c r="H14" s="13"/>
      <c r="I14" s="13"/>
      <c r="J14" s="13"/>
      <c r="K14" s="75" t="s">
        <v>39</v>
      </c>
      <c r="L14" s="1"/>
    </row>
    <row r="15" spans="1:14" ht="24">
      <c r="A15" s="13" t="s">
        <v>9</v>
      </c>
      <c r="B15" s="13" t="s">
        <v>40</v>
      </c>
      <c r="C15" s="13" t="s">
        <v>25</v>
      </c>
      <c r="D15" s="13" t="s">
        <v>41</v>
      </c>
      <c r="E15" s="31">
        <v>500000</v>
      </c>
      <c r="F15" s="13" t="s">
        <v>11</v>
      </c>
      <c r="G15" s="13" t="s">
        <v>42</v>
      </c>
      <c r="H15" s="13"/>
      <c r="I15" s="39"/>
      <c r="J15" s="13"/>
      <c r="K15" s="75" t="s">
        <v>43</v>
      </c>
      <c r="L15" s="1"/>
      <c r="N15" s="84"/>
    </row>
    <row r="16" spans="1:14">
      <c r="A16" s="28" t="s">
        <v>64</v>
      </c>
      <c r="B16" s="28"/>
      <c r="C16" s="28"/>
      <c r="D16" s="28"/>
      <c r="E16" s="29">
        <f>SUM(E7:E15)</f>
        <v>15110000</v>
      </c>
      <c r="F16" s="13"/>
      <c r="G16" s="13"/>
      <c r="H16" s="13"/>
      <c r="I16" s="13"/>
      <c r="J16" s="13"/>
      <c r="K16" s="13"/>
      <c r="L16" s="1"/>
    </row>
    <row r="17" spans="1:12">
      <c r="A17" s="34"/>
      <c r="B17" s="35"/>
      <c r="C17" s="35"/>
      <c r="D17" s="35"/>
      <c r="E17" s="36"/>
      <c r="F17" s="35"/>
      <c r="G17" s="35"/>
      <c r="H17" s="35"/>
      <c r="I17" s="35"/>
      <c r="J17" s="35"/>
      <c r="K17" s="37"/>
      <c r="L17" s="1"/>
    </row>
    <row r="18" spans="1:12" ht="38.25">
      <c r="A18" s="202" t="s">
        <v>65</v>
      </c>
      <c r="B18" s="13" t="s">
        <v>47</v>
      </c>
      <c r="C18" s="13" t="s">
        <v>50</v>
      </c>
      <c r="D18" s="13" t="s">
        <v>51</v>
      </c>
      <c r="E18" s="25">
        <v>1300000</v>
      </c>
      <c r="F18" s="13" t="s">
        <v>53</v>
      </c>
      <c r="G18" s="13" t="s">
        <v>55</v>
      </c>
      <c r="H18" s="13"/>
      <c r="I18" s="13"/>
      <c r="J18" s="13" t="s">
        <v>57</v>
      </c>
      <c r="K18" s="75" t="s">
        <v>69</v>
      </c>
      <c r="L18" s="1"/>
    </row>
    <row r="19" spans="1:12" s="16" customFormat="1" ht="38.25">
      <c r="A19" s="203"/>
      <c r="B19" s="13" t="s">
        <v>48</v>
      </c>
      <c r="C19" s="13" t="s">
        <v>50</v>
      </c>
      <c r="D19" s="13" t="s">
        <v>52</v>
      </c>
      <c r="E19" s="25">
        <v>550000</v>
      </c>
      <c r="F19" s="13" t="s">
        <v>53</v>
      </c>
      <c r="G19" s="13" t="s">
        <v>36</v>
      </c>
      <c r="H19" s="13"/>
      <c r="I19" s="13" t="s">
        <v>58</v>
      </c>
      <c r="J19" s="13" t="s">
        <v>67</v>
      </c>
      <c r="K19" s="75" t="s">
        <v>59</v>
      </c>
      <c r="L19" s="1"/>
    </row>
    <row r="20" spans="1:12" ht="38.25">
      <c r="A20" s="13" t="s">
        <v>65</v>
      </c>
      <c r="B20" s="13" t="s">
        <v>172</v>
      </c>
      <c r="C20" s="19" t="s">
        <v>173</v>
      </c>
      <c r="D20" s="56" t="s">
        <v>149</v>
      </c>
      <c r="E20" s="25">
        <v>1000000</v>
      </c>
      <c r="F20" s="13" t="s">
        <v>53</v>
      </c>
      <c r="G20" s="13" t="s">
        <v>36</v>
      </c>
      <c r="H20" s="13" t="s">
        <v>56</v>
      </c>
      <c r="I20" s="13" t="s">
        <v>60</v>
      </c>
      <c r="J20" s="13" t="s">
        <v>80</v>
      </c>
      <c r="K20" s="75" t="s">
        <v>228</v>
      </c>
      <c r="L20" s="1"/>
    </row>
    <row r="21" spans="1:12" ht="38.25">
      <c r="A21" s="13" t="s">
        <v>65</v>
      </c>
      <c r="B21" s="13" t="s">
        <v>49</v>
      </c>
      <c r="C21" s="13" t="s">
        <v>174</v>
      </c>
      <c r="D21" s="13" t="s">
        <v>175</v>
      </c>
      <c r="E21" s="27">
        <v>100000</v>
      </c>
      <c r="F21" s="13" t="s">
        <v>54</v>
      </c>
      <c r="G21" s="13"/>
      <c r="H21" s="13" t="s">
        <v>63</v>
      </c>
      <c r="I21" s="13" t="s">
        <v>61</v>
      </c>
      <c r="J21" s="13" t="s">
        <v>62</v>
      </c>
      <c r="K21" s="75" t="s">
        <v>66</v>
      </c>
      <c r="L21" s="1"/>
    </row>
    <row r="22" spans="1:12">
      <c r="A22" s="28" t="s">
        <v>64</v>
      </c>
      <c r="B22" s="28"/>
      <c r="C22" s="28"/>
      <c r="D22" s="28"/>
      <c r="E22" s="29">
        <f>SUM(E18:E21)</f>
        <v>2950000</v>
      </c>
      <c r="F22" s="13"/>
      <c r="G22" s="13"/>
      <c r="H22" s="13"/>
      <c r="I22" s="13"/>
      <c r="J22" s="13"/>
      <c r="K22" s="75"/>
      <c r="L22" s="1"/>
    </row>
    <row r="23" spans="1:12">
      <c r="A23" s="34"/>
      <c r="B23" s="35"/>
      <c r="C23" s="35"/>
      <c r="D23" s="35"/>
      <c r="E23" s="36"/>
      <c r="F23" s="35"/>
      <c r="G23" s="35"/>
      <c r="H23" s="35"/>
      <c r="I23" s="35"/>
      <c r="J23" s="35"/>
      <c r="K23" s="76"/>
      <c r="L23" s="1"/>
    </row>
    <row r="24" spans="1:12" ht="25.5">
      <c r="A24" s="19" t="s">
        <v>91</v>
      </c>
      <c r="B24" s="13" t="s">
        <v>102</v>
      </c>
      <c r="C24" s="13" t="s">
        <v>130</v>
      </c>
      <c r="D24" s="13" t="s">
        <v>154</v>
      </c>
      <c r="E24" s="30">
        <v>3924000.0000000005</v>
      </c>
      <c r="F24" s="22" t="s">
        <v>328</v>
      </c>
      <c r="G24" s="20" t="s">
        <v>115</v>
      </c>
      <c r="H24" s="13"/>
      <c r="I24" s="13"/>
      <c r="J24" s="13"/>
      <c r="K24" s="75"/>
      <c r="L24" s="1"/>
    </row>
    <row r="25" spans="1:12" ht="38.25">
      <c r="A25" s="19" t="s">
        <v>91</v>
      </c>
      <c r="B25" s="13" t="s">
        <v>103</v>
      </c>
      <c r="C25" s="13" t="s">
        <v>130</v>
      </c>
      <c r="D25" s="13" t="s">
        <v>154</v>
      </c>
      <c r="E25" s="30">
        <v>1853000.0000000002</v>
      </c>
      <c r="F25" s="22" t="s">
        <v>329</v>
      </c>
      <c r="G25" s="20" t="s">
        <v>115</v>
      </c>
      <c r="H25" s="13"/>
      <c r="I25" s="13"/>
      <c r="J25" s="13"/>
      <c r="K25" s="75"/>
      <c r="L25" s="1"/>
    </row>
    <row r="26" spans="1:12" ht="63.75">
      <c r="A26" s="13" t="s">
        <v>91</v>
      </c>
      <c r="B26" s="13" t="s">
        <v>258</v>
      </c>
      <c r="C26" s="13" t="s">
        <v>106</v>
      </c>
      <c r="D26" s="13" t="s">
        <v>107</v>
      </c>
      <c r="E26" s="30">
        <v>49050</v>
      </c>
      <c r="F26" s="13" t="s">
        <v>260</v>
      </c>
      <c r="G26" s="13" t="s">
        <v>118</v>
      </c>
      <c r="H26" s="13"/>
      <c r="I26" s="13"/>
      <c r="J26" s="13"/>
      <c r="K26" s="75" t="s">
        <v>207</v>
      </c>
      <c r="L26" s="1"/>
    </row>
    <row r="27" spans="1:12" ht="25.5">
      <c r="A27" s="13" t="s">
        <v>91</v>
      </c>
      <c r="B27" s="13" t="s">
        <v>259</v>
      </c>
      <c r="C27" s="13" t="s">
        <v>106</v>
      </c>
      <c r="D27" s="13" t="s">
        <v>108</v>
      </c>
      <c r="E27" s="30">
        <v>1189491.3632</v>
      </c>
      <c r="F27" s="13" t="s">
        <v>261</v>
      </c>
      <c r="G27" s="13" t="s">
        <v>119</v>
      </c>
      <c r="H27" s="13"/>
      <c r="I27" s="13" t="s">
        <v>120</v>
      </c>
      <c r="J27" s="13" t="s">
        <v>121</v>
      </c>
      <c r="K27" s="75" t="s">
        <v>208</v>
      </c>
      <c r="L27" s="1"/>
    </row>
    <row r="28" spans="1:12" ht="63.75">
      <c r="A28" s="19" t="s">
        <v>91</v>
      </c>
      <c r="B28" s="19" t="s">
        <v>229</v>
      </c>
      <c r="C28" s="19" t="s">
        <v>92</v>
      </c>
      <c r="D28" s="19" t="s">
        <v>93</v>
      </c>
      <c r="E28" s="30">
        <v>242525.00000000003</v>
      </c>
      <c r="F28" s="22" t="s">
        <v>330</v>
      </c>
      <c r="G28" s="23"/>
      <c r="H28" s="23"/>
      <c r="I28" s="23"/>
      <c r="J28" s="23" t="s">
        <v>94</v>
      </c>
      <c r="K28" s="77" t="s">
        <v>230</v>
      </c>
      <c r="L28" s="1"/>
    </row>
    <row r="29" spans="1:12" ht="51">
      <c r="A29" s="19" t="s">
        <v>91</v>
      </c>
      <c r="B29" s="19" t="s">
        <v>231</v>
      </c>
      <c r="C29" s="21" t="s">
        <v>92</v>
      </c>
      <c r="D29" s="19"/>
      <c r="E29" s="30">
        <v>45780</v>
      </c>
      <c r="F29" s="22" t="s">
        <v>331</v>
      </c>
      <c r="G29" s="23" t="s">
        <v>112</v>
      </c>
      <c r="H29" s="23"/>
      <c r="I29" s="23"/>
      <c r="J29" s="23"/>
      <c r="K29" s="77" t="s">
        <v>113</v>
      </c>
      <c r="L29" s="16"/>
    </row>
    <row r="30" spans="1:12" ht="63.75">
      <c r="A30" s="19" t="s">
        <v>91</v>
      </c>
      <c r="B30" s="19" t="s">
        <v>100</v>
      </c>
      <c r="C30" s="21" t="s">
        <v>101</v>
      </c>
      <c r="D30" s="19"/>
      <c r="E30" s="30">
        <v>109000.00000000001</v>
      </c>
      <c r="F30" s="22" t="s">
        <v>332</v>
      </c>
      <c r="G30" s="23"/>
      <c r="H30" s="23"/>
      <c r="I30" s="23" t="s">
        <v>131</v>
      </c>
      <c r="J30" s="23"/>
      <c r="K30" s="77"/>
      <c r="L30" s="16"/>
    </row>
    <row r="31" spans="1:12" ht="38.25">
      <c r="A31" s="19" t="s">
        <v>91</v>
      </c>
      <c r="B31" s="19" t="s">
        <v>232</v>
      </c>
      <c r="C31" s="19" t="s">
        <v>96</v>
      </c>
      <c r="D31" s="19" t="s">
        <v>97</v>
      </c>
      <c r="E31" s="30">
        <v>163500</v>
      </c>
      <c r="F31" s="22" t="s">
        <v>332</v>
      </c>
      <c r="G31" s="55"/>
      <c r="H31" s="23"/>
      <c r="I31" s="23" t="s">
        <v>95</v>
      </c>
      <c r="J31" s="23"/>
      <c r="K31" s="77" t="s">
        <v>209</v>
      </c>
      <c r="L31" s="16"/>
    </row>
    <row r="32" spans="1:12" ht="38.25">
      <c r="A32" s="13" t="s">
        <v>91</v>
      </c>
      <c r="B32" s="13" t="s">
        <v>263</v>
      </c>
      <c r="C32" s="13" t="s">
        <v>165</v>
      </c>
      <c r="D32" s="13" t="s">
        <v>164</v>
      </c>
      <c r="E32" s="30">
        <v>272500</v>
      </c>
      <c r="F32" s="33" t="s">
        <v>262</v>
      </c>
      <c r="G32" s="13" t="s">
        <v>166</v>
      </c>
      <c r="H32" s="13"/>
      <c r="I32" s="13" t="s">
        <v>167</v>
      </c>
      <c r="J32" s="13"/>
      <c r="K32" s="75" t="s">
        <v>168</v>
      </c>
    </row>
    <row r="33" spans="1:11" s="16" customFormat="1" ht="38.25">
      <c r="A33" s="13" t="s">
        <v>110</v>
      </c>
      <c r="B33" s="13" t="s">
        <v>264</v>
      </c>
      <c r="C33" s="13" t="s">
        <v>25</v>
      </c>
      <c r="D33" s="13" t="s">
        <v>111</v>
      </c>
      <c r="E33" s="30">
        <v>94830</v>
      </c>
      <c r="F33" s="13" t="s">
        <v>333</v>
      </c>
      <c r="G33" s="13" t="s">
        <v>128</v>
      </c>
      <c r="H33" s="13"/>
      <c r="I33" s="13" t="s">
        <v>129</v>
      </c>
      <c r="J33" s="13"/>
      <c r="K33" s="75" t="s">
        <v>233</v>
      </c>
    </row>
    <row r="34" spans="1:11" ht="68.25">
      <c r="A34" s="19" t="s">
        <v>91</v>
      </c>
      <c r="B34" s="13" t="s">
        <v>104</v>
      </c>
      <c r="C34" s="13" t="s">
        <v>161</v>
      </c>
      <c r="D34" s="13" t="s">
        <v>105</v>
      </c>
      <c r="E34" s="30">
        <v>46678.16</v>
      </c>
      <c r="F34" s="22" t="s">
        <v>321</v>
      </c>
      <c r="G34" s="74" t="s">
        <v>116</v>
      </c>
      <c r="H34" s="13"/>
      <c r="I34" s="13"/>
      <c r="J34" s="20" t="s">
        <v>117</v>
      </c>
      <c r="K34" s="75" t="s">
        <v>234</v>
      </c>
    </row>
    <row r="35" spans="1:11" ht="63.75">
      <c r="A35" s="19" t="s">
        <v>91</v>
      </c>
      <c r="B35" s="19" t="s">
        <v>98</v>
      </c>
      <c r="C35" s="21" t="s">
        <v>99</v>
      </c>
      <c r="D35" s="19"/>
      <c r="E35" s="30">
        <v>109000.00000000001</v>
      </c>
      <c r="F35" s="22" t="s">
        <v>334</v>
      </c>
      <c r="G35" s="23"/>
      <c r="H35" s="23"/>
      <c r="I35" s="23" t="s">
        <v>114</v>
      </c>
      <c r="J35" s="23"/>
      <c r="K35" s="77" t="s">
        <v>235</v>
      </c>
    </row>
    <row r="36" spans="1:11" s="16" customFormat="1" ht="63.75">
      <c r="A36" s="19" t="s">
        <v>91</v>
      </c>
      <c r="B36" s="19" t="s">
        <v>319</v>
      </c>
      <c r="C36" s="21" t="s">
        <v>323</v>
      </c>
      <c r="D36" s="19"/>
      <c r="E36" s="30">
        <f>708000*1.06</f>
        <v>750480</v>
      </c>
      <c r="F36" s="22" t="s">
        <v>321</v>
      </c>
      <c r="G36" s="23" t="s">
        <v>322</v>
      </c>
      <c r="H36" s="23"/>
      <c r="I36" s="23"/>
      <c r="J36" s="23"/>
      <c r="K36" s="77"/>
    </row>
    <row r="37" spans="1:11" s="16" customFormat="1" ht="84">
      <c r="A37" s="19" t="s">
        <v>91</v>
      </c>
      <c r="B37" s="19" t="s">
        <v>324</v>
      </c>
      <c r="C37" s="21" t="s">
        <v>320</v>
      </c>
      <c r="D37" s="19"/>
      <c r="E37" s="30">
        <v>300000</v>
      </c>
      <c r="F37" s="22" t="s">
        <v>327</v>
      </c>
      <c r="G37" s="23" t="s">
        <v>325</v>
      </c>
      <c r="H37" s="23"/>
      <c r="I37" s="23"/>
      <c r="J37" s="23"/>
      <c r="K37" s="77" t="s">
        <v>326</v>
      </c>
    </row>
    <row r="38" spans="1:11">
      <c r="A38" s="38" t="s">
        <v>64</v>
      </c>
      <c r="B38" s="39"/>
      <c r="C38" s="39"/>
      <c r="D38" s="39"/>
      <c r="E38" s="43">
        <f>SUM(E24:E37)</f>
        <v>9149834.5232000016</v>
      </c>
      <c r="F38" s="39"/>
      <c r="G38" s="39"/>
      <c r="H38" s="39"/>
      <c r="I38" s="39"/>
      <c r="J38" s="39"/>
      <c r="K38" s="78"/>
    </row>
    <row r="39" spans="1:11">
      <c r="A39" s="40"/>
      <c r="B39" s="41"/>
      <c r="C39" s="41"/>
      <c r="D39" s="41"/>
      <c r="E39" s="41"/>
      <c r="F39" s="41"/>
      <c r="G39" s="41"/>
      <c r="H39" s="41"/>
      <c r="I39" s="41"/>
      <c r="J39" s="41"/>
      <c r="K39" s="79"/>
    </row>
    <row r="40" spans="1:11" ht="25.5">
      <c r="A40" s="42" t="s">
        <v>90</v>
      </c>
      <c r="B40" s="46" t="s">
        <v>169</v>
      </c>
      <c r="C40" s="46" t="s">
        <v>133</v>
      </c>
      <c r="D40" s="46" t="s">
        <v>133</v>
      </c>
      <c r="E40" s="46" t="s">
        <v>133</v>
      </c>
      <c r="F40" s="46"/>
      <c r="G40" s="46" t="s">
        <v>134</v>
      </c>
      <c r="H40" s="46"/>
      <c r="I40" s="46"/>
      <c r="J40" s="46"/>
      <c r="K40" s="80" t="s">
        <v>159</v>
      </c>
    </row>
    <row r="41" spans="1:11" ht="51">
      <c r="A41" s="13" t="s">
        <v>90</v>
      </c>
      <c r="B41" s="13" t="s">
        <v>205</v>
      </c>
      <c r="C41" s="13" t="s">
        <v>136</v>
      </c>
      <c r="D41" s="13" t="s">
        <v>178</v>
      </c>
      <c r="E41" s="13" t="s">
        <v>133</v>
      </c>
      <c r="F41" s="13"/>
      <c r="G41" s="25" t="s">
        <v>135</v>
      </c>
      <c r="H41" s="13"/>
      <c r="I41" s="13"/>
      <c r="J41" s="13"/>
      <c r="K41" s="75" t="s">
        <v>210</v>
      </c>
    </row>
    <row r="42" spans="1:11" ht="48">
      <c r="A42" s="13" t="s">
        <v>90</v>
      </c>
      <c r="B42" s="13" t="s">
        <v>137</v>
      </c>
      <c r="C42" s="46" t="s">
        <v>133</v>
      </c>
      <c r="D42" s="13" t="s">
        <v>133</v>
      </c>
      <c r="E42" s="25">
        <v>1000000</v>
      </c>
      <c r="F42" s="13"/>
      <c r="G42" s="13"/>
      <c r="H42" s="13"/>
      <c r="I42" s="13"/>
      <c r="J42" s="13"/>
      <c r="K42" s="75" t="s">
        <v>206</v>
      </c>
    </row>
    <row r="43" spans="1:11" ht="25.5">
      <c r="A43" s="13" t="s">
        <v>90</v>
      </c>
      <c r="B43" s="38" t="s">
        <v>141</v>
      </c>
      <c r="C43" s="46" t="s">
        <v>133</v>
      </c>
      <c r="D43" s="46" t="s">
        <v>133</v>
      </c>
      <c r="E43" s="25"/>
      <c r="F43" s="13"/>
      <c r="G43" s="13"/>
      <c r="H43" s="13"/>
      <c r="I43" s="13"/>
      <c r="J43" s="13"/>
      <c r="K43" s="75" t="s">
        <v>160</v>
      </c>
    </row>
    <row r="44" spans="1:11" ht="60">
      <c r="A44" s="13" t="s">
        <v>90</v>
      </c>
      <c r="B44" s="13" t="s">
        <v>142</v>
      </c>
      <c r="C44" s="13" t="s">
        <v>154</v>
      </c>
      <c r="D44" s="13" t="s">
        <v>154</v>
      </c>
      <c r="E44" s="25">
        <v>1000000</v>
      </c>
      <c r="F44" s="13"/>
      <c r="G44" s="13"/>
      <c r="H44" s="13" t="s">
        <v>143</v>
      </c>
      <c r="I44" s="13"/>
      <c r="J44" s="13"/>
      <c r="K44" s="75" t="s">
        <v>211</v>
      </c>
    </row>
    <row r="45" spans="1:11" ht="38.25">
      <c r="A45" s="13" t="s">
        <v>90</v>
      </c>
      <c r="B45" s="13" t="s">
        <v>236</v>
      </c>
      <c r="C45" s="13" t="s">
        <v>149</v>
      </c>
      <c r="D45" s="13" t="s">
        <v>140</v>
      </c>
      <c r="E45" s="25">
        <v>1000000</v>
      </c>
      <c r="F45" s="13" t="s">
        <v>154</v>
      </c>
      <c r="G45" s="13"/>
      <c r="H45" s="13" t="s">
        <v>154</v>
      </c>
      <c r="I45" s="13" t="s">
        <v>154</v>
      </c>
      <c r="J45" s="13" t="s">
        <v>154</v>
      </c>
      <c r="K45" s="75" t="s">
        <v>144</v>
      </c>
    </row>
    <row r="46" spans="1:11" ht="38.25">
      <c r="A46" s="13" t="s">
        <v>90</v>
      </c>
      <c r="B46" s="13" t="s">
        <v>237</v>
      </c>
      <c r="C46" s="13" t="s">
        <v>154</v>
      </c>
      <c r="D46" s="13" t="s">
        <v>154</v>
      </c>
      <c r="E46" s="25">
        <v>1000000</v>
      </c>
      <c r="F46" s="13" t="s">
        <v>154</v>
      </c>
      <c r="G46" s="13"/>
      <c r="H46" s="13" t="s">
        <v>145</v>
      </c>
      <c r="I46" s="13"/>
      <c r="J46" s="13"/>
      <c r="K46" s="75" t="s">
        <v>146</v>
      </c>
    </row>
    <row r="47" spans="1:11" ht="36">
      <c r="A47" s="47" t="s">
        <v>90</v>
      </c>
      <c r="B47" s="47" t="s">
        <v>157</v>
      </c>
      <c r="C47" s="13" t="s">
        <v>149</v>
      </c>
      <c r="D47" s="13" t="s">
        <v>150</v>
      </c>
      <c r="E47" s="48">
        <v>1000000</v>
      </c>
      <c r="F47" s="47" t="s">
        <v>154</v>
      </c>
      <c r="G47" s="47"/>
      <c r="H47" s="47" t="s">
        <v>147</v>
      </c>
      <c r="I47" s="47"/>
      <c r="J47" s="47"/>
      <c r="K47" s="81" t="s">
        <v>156</v>
      </c>
    </row>
    <row r="48" spans="1:11" ht="38.25">
      <c r="A48" s="13" t="s">
        <v>90</v>
      </c>
      <c r="B48" s="13" t="s">
        <v>148</v>
      </c>
      <c r="C48" s="13" t="s">
        <v>149</v>
      </c>
      <c r="D48" s="13" t="s">
        <v>150</v>
      </c>
      <c r="E48" s="25">
        <v>1000000</v>
      </c>
      <c r="F48" s="13" t="s">
        <v>154</v>
      </c>
      <c r="G48" s="13"/>
      <c r="H48" s="13" t="s">
        <v>147</v>
      </c>
      <c r="I48" s="13"/>
      <c r="J48" s="13"/>
      <c r="K48" s="75" t="s">
        <v>151</v>
      </c>
    </row>
    <row r="49" spans="1:11" ht="24">
      <c r="A49" s="13" t="s">
        <v>90</v>
      </c>
      <c r="B49" s="13" t="s">
        <v>152</v>
      </c>
      <c r="C49" s="13" t="s">
        <v>149</v>
      </c>
      <c r="D49" s="13" t="s">
        <v>150</v>
      </c>
      <c r="E49" s="25">
        <v>800000</v>
      </c>
      <c r="F49" s="13" t="s">
        <v>154</v>
      </c>
      <c r="G49" s="13"/>
      <c r="H49" s="13"/>
      <c r="I49" s="13"/>
      <c r="J49" s="13"/>
      <c r="K49" s="75" t="s">
        <v>153</v>
      </c>
    </row>
    <row r="50" spans="1:11" s="16" customFormat="1" ht="24">
      <c r="A50" s="13"/>
      <c r="B50" s="13" t="s">
        <v>226</v>
      </c>
      <c r="C50" s="13"/>
      <c r="D50" s="13"/>
      <c r="E50" s="25">
        <v>4200000</v>
      </c>
      <c r="F50" s="13"/>
      <c r="G50" s="13"/>
      <c r="H50" s="13"/>
      <c r="I50" s="13"/>
      <c r="J50" s="13"/>
      <c r="K50" s="75" t="s">
        <v>238</v>
      </c>
    </row>
    <row r="51" spans="1:11">
      <c r="A51" s="47" t="s">
        <v>64</v>
      </c>
      <c r="B51" s="47"/>
      <c r="C51" s="47"/>
      <c r="D51" s="47"/>
      <c r="E51" s="49">
        <f>SUM(E44:E50)</f>
        <v>10000000</v>
      </c>
      <c r="F51" s="47"/>
      <c r="G51" s="47"/>
      <c r="H51" s="47"/>
      <c r="I51" s="47"/>
      <c r="J51" s="47"/>
      <c r="K51" s="81" t="s">
        <v>227</v>
      </c>
    </row>
    <row r="52" spans="1:11" s="16" customFormat="1">
      <c r="A52" s="34"/>
      <c r="B52" s="35"/>
      <c r="C52" s="35"/>
      <c r="D52" s="35"/>
      <c r="E52" s="62"/>
      <c r="F52" s="35"/>
      <c r="G52" s="35"/>
      <c r="H52" s="35"/>
      <c r="I52" s="35"/>
      <c r="J52" s="35"/>
      <c r="K52" s="76"/>
    </row>
    <row r="53" spans="1:11" s="16" customFormat="1" ht="38.25">
      <c r="A53" s="57" t="s">
        <v>198</v>
      </c>
      <c r="B53" s="57" t="s">
        <v>179</v>
      </c>
      <c r="C53" s="57" t="s">
        <v>180</v>
      </c>
      <c r="D53" s="82" t="s">
        <v>181</v>
      </c>
      <c r="E53" s="58"/>
      <c r="F53" s="59"/>
      <c r="G53" s="57" t="s">
        <v>182</v>
      </c>
      <c r="H53" s="57"/>
      <c r="I53" s="57" t="s">
        <v>183</v>
      </c>
      <c r="J53" s="57" t="s">
        <v>200</v>
      </c>
      <c r="K53" s="82" t="s">
        <v>184</v>
      </c>
    </row>
    <row r="54" spans="1:11" s="16" customFormat="1" ht="108">
      <c r="A54" s="57" t="s">
        <v>198</v>
      </c>
      <c r="B54" s="57" t="s">
        <v>239</v>
      </c>
      <c r="C54" s="60" t="s">
        <v>185</v>
      </c>
      <c r="D54" s="85" t="s">
        <v>186</v>
      </c>
      <c r="E54" s="58"/>
      <c r="F54" s="57" t="s">
        <v>187</v>
      </c>
      <c r="G54" s="57" t="s">
        <v>188</v>
      </c>
      <c r="H54" s="57"/>
      <c r="I54" s="57" t="s">
        <v>120</v>
      </c>
      <c r="J54" s="57" t="s">
        <v>199</v>
      </c>
      <c r="K54" s="82" t="s">
        <v>240</v>
      </c>
    </row>
    <row r="55" spans="1:11" s="16" customFormat="1" ht="90">
      <c r="A55" s="57" t="s">
        <v>198</v>
      </c>
      <c r="B55" s="57" t="s">
        <v>241</v>
      </c>
      <c r="C55" s="57" t="s">
        <v>189</v>
      </c>
      <c r="D55" s="73" t="s">
        <v>201</v>
      </c>
      <c r="E55" s="58"/>
      <c r="F55" s="57" t="s">
        <v>190</v>
      </c>
      <c r="G55" s="57" t="s">
        <v>188</v>
      </c>
      <c r="H55" s="57"/>
      <c r="I55" s="57" t="s">
        <v>120</v>
      </c>
      <c r="J55" s="73" t="s">
        <v>191</v>
      </c>
      <c r="K55" s="82" t="s">
        <v>212</v>
      </c>
    </row>
    <row r="56" spans="1:11" ht="38.25">
      <c r="A56" s="57" t="s">
        <v>198</v>
      </c>
      <c r="B56" s="57" t="s">
        <v>192</v>
      </c>
      <c r="C56" s="57" t="s">
        <v>25</v>
      </c>
      <c r="D56" s="57" t="s">
        <v>193</v>
      </c>
      <c r="E56" s="58"/>
      <c r="F56" s="57" t="s">
        <v>194</v>
      </c>
      <c r="G56" s="57" t="s">
        <v>195</v>
      </c>
      <c r="H56" s="57"/>
      <c r="I56" s="57" t="s">
        <v>196</v>
      </c>
      <c r="J56" s="57" t="s">
        <v>197</v>
      </c>
      <c r="K56" s="82"/>
    </row>
    <row r="57" spans="1:11">
      <c r="A57" s="13" t="s">
        <v>64</v>
      </c>
      <c r="B57" s="13"/>
      <c r="C57" s="13"/>
      <c r="D57" s="13"/>
      <c r="E57" s="61"/>
      <c r="F57" s="13"/>
      <c r="G57" s="13"/>
      <c r="H57" s="13"/>
      <c r="I57" s="13"/>
      <c r="J57" s="13"/>
      <c r="K57" s="75"/>
    </row>
    <row r="58" spans="1:11" s="130" customFormat="1">
      <c r="A58" s="132"/>
      <c r="B58" s="133"/>
      <c r="C58" s="133"/>
      <c r="D58" s="133"/>
      <c r="E58" s="136"/>
      <c r="F58" s="133"/>
      <c r="G58" s="133"/>
      <c r="H58" s="133"/>
      <c r="I58" s="133"/>
      <c r="J58" s="133"/>
      <c r="K58" s="139"/>
    </row>
    <row r="59" spans="1:11" ht="165.75">
      <c r="A59" s="131" t="s">
        <v>202</v>
      </c>
      <c r="B59" s="131" t="s">
        <v>338</v>
      </c>
      <c r="C59" s="131"/>
      <c r="D59" s="131"/>
      <c r="E59" s="162">
        <v>4000000</v>
      </c>
      <c r="F59" s="131"/>
      <c r="G59" s="131"/>
      <c r="H59" s="131"/>
      <c r="I59" s="131" t="s">
        <v>339</v>
      </c>
      <c r="J59" s="131"/>
      <c r="K59" s="131" t="s">
        <v>340</v>
      </c>
    </row>
    <row r="60" spans="1:11" s="94" customFormat="1" ht="114.75">
      <c r="A60" s="131" t="s">
        <v>202</v>
      </c>
      <c r="B60" s="131" t="s">
        <v>341</v>
      </c>
      <c r="C60" s="131"/>
      <c r="D60" s="131"/>
      <c r="E60" s="162">
        <v>90000</v>
      </c>
      <c r="F60" s="131"/>
      <c r="G60" s="131"/>
      <c r="H60" s="131" t="s">
        <v>342</v>
      </c>
      <c r="I60" s="131"/>
      <c r="J60" s="131"/>
      <c r="K60" s="131" t="s">
        <v>343</v>
      </c>
    </row>
    <row r="61" spans="1:11" s="94" customFormat="1" ht="38.25">
      <c r="A61" s="131" t="s">
        <v>202</v>
      </c>
      <c r="B61" s="131" t="s">
        <v>344</v>
      </c>
      <c r="C61" s="131"/>
      <c r="D61" s="131"/>
      <c r="E61" s="162">
        <v>200000</v>
      </c>
      <c r="F61" s="131"/>
      <c r="G61" s="131"/>
      <c r="H61" s="131"/>
      <c r="I61" s="131" t="s">
        <v>345</v>
      </c>
      <c r="J61" s="131"/>
      <c r="K61" s="131" t="s">
        <v>346</v>
      </c>
    </row>
    <row r="62" spans="1:11" s="94" customFormat="1" ht="38.25">
      <c r="A62" s="131" t="s">
        <v>202</v>
      </c>
      <c r="B62" s="131" t="s">
        <v>347</v>
      </c>
      <c r="C62" s="131" t="s">
        <v>348</v>
      </c>
      <c r="D62" s="131"/>
      <c r="E62" s="162">
        <v>600000</v>
      </c>
      <c r="F62" s="131"/>
      <c r="G62" s="131"/>
      <c r="H62" s="131"/>
      <c r="I62" s="131"/>
      <c r="J62" s="131" t="s">
        <v>349</v>
      </c>
      <c r="K62" s="131" t="s">
        <v>350</v>
      </c>
    </row>
    <row r="63" spans="1:11" s="94" customFormat="1" ht="51">
      <c r="A63" s="131" t="s">
        <v>202</v>
      </c>
      <c r="B63" s="131" t="s">
        <v>351</v>
      </c>
      <c r="C63" s="131" t="s">
        <v>348</v>
      </c>
      <c r="D63" s="131"/>
      <c r="E63" s="162">
        <v>1000000</v>
      </c>
      <c r="F63" s="131"/>
      <c r="G63" s="131"/>
      <c r="H63" s="131"/>
      <c r="I63" s="131" t="s">
        <v>352</v>
      </c>
      <c r="J63" s="131"/>
      <c r="K63" s="131" t="s">
        <v>353</v>
      </c>
    </row>
    <row r="64" spans="1:11" s="94" customFormat="1" ht="51">
      <c r="A64" s="131" t="s">
        <v>202</v>
      </c>
      <c r="B64" s="131" t="s">
        <v>354</v>
      </c>
      <c r="C64" s="131" t="s">
        <v>348</v>
      </c>
      <c r="D64" s="131"/>
      <c r="E64" s="162">
        <v>1000000</v>
      </c>
      <c r="F64" s="131"/>
      <c r="G64" s="131"/>
      <c r="H64" s="131" t="s">
        <v>355</v>
      </c>
      <c r="I64" s="131"/>
      <c r="J64" s="131"/>
      <c r="K64" s="131" t="s">
        <v>356</v>
      </c>
    </row>
    <row r="65" spans="1:11" s="94" customFormat="1" ht="89.25">
      <c r="A65" s="131" t="s">
        <v>202</v>
      </c>
      <c r="B65" s="131" t="s">
        <v>357</v>
      </c>
      <c r="C65" s="131" t="s">
        <v>348</v>
      </c>
      <c r="D65" s="131"/>
      <c r="E65" s="162">
        <v>500000</v>
      </c>
      <c r="F65" s="131"/>
      <c r="G65" s="131"/>
      <c r="H65" s="131"/>
      <c r="I65" s="131" t="s">
        <v>358</v>
      </c>
      <c r="J65" s="131"/>
      <c r="K65" s="131" t="s">
        <v>359</v>
      </c>
    </row>
    <row r="66" spans="1:11" s="94" customFormat="1" ht="76.5">
      <c r="A66" s="131" t="s">
        <v>202</v>
      </c>
      <c r="B66" s="131" t="s">
        <v>360</v>
      </c>
      <c r="C66" s="131"/>
      <c r="D66" s="131"/>
      <c r="E66" s="162">
        <v>500000</v>
      </c>
      <c r="F66" s="131"/>
      <c r="G66" s="131" t="s">
        <v>213</v>
      </c>
      <c r="H66" s="131"/>
      <c r="I66" s="131"/>
      <c r="J66" s="131"/>
      <c r="K66" s="131" t="s">
        <v>361</v>
      </c>
    </row>
    <row r="67" spans="1:11" s="94" customFormat="1" ht="63.75">
      <c r="A67" s="131" t="s">
        <v>202</v>
      </c>
      <c r="B67" s="131" t="s">
        <v>362</v>
      </c>
      <c r="C67" s="131"/>
      <c r="D67" s="131"/>
      <c r="E67" s="162">
        <v>8876931</v>
      </c>
      <c r="F67" s="131"/>
      <c r="G67" s="131" t="s">
        <v>363</v>
      </c>
      <c r="H67" s="131"/>
      <c r="I67" s="131" t="s">
        <v>364</v>
      </c>
      <c r="J67" s="131"/>
      <c r="K67" s="131" t="s">
        <v>365</v>
      </c>
    </row>
    <row r="68" spans="1:11" s="94" customFormat="1" ht="178.5">
      <c r="A68" s="131" t="s">
        <v>202</v>
      </c>
      <c r="B68" s="131" t="s">
        <v>366</v>
      </c>
      <c r="C68" s="131"/>
      <c r="D68" s="131"/>
      <c r="E68" s="162">
        <v>124000</v>
      </c>
      <c r="F68" s="131"/>
      <c r="G68" s="131"/>
      <c r="H68" s="131"/>
      <c r="I68" s="131" t="s">
        <v>367</v>
      </c>
      <c r="J68" s="131"/>
      <c r="K68" s="131" t="s">
        <v>368</v>
      </c>
    </row>
    <row r="69" spans="1:11" s="94" customFormat="1" ht="165.75">
      <c r="A69" s="131" t="s">
        <v>202</v>
      </c>
      <c r="B69" s="131" t="s">
        <v>369</v>
      </c>
      <c r="C69" s="131"/>
      <c r="D69" s="131"/>
      <c r="E69" s="162">
        <v>5250</v>
      </c>
      <c r="F69" s="131"/>
      <c r="G69" s="131"/>
      <c r="H69" s="131"/>
      <c r="I69" s="131" t="s">
        <v>370</v>
      </c>
      <c r="J69" s="131"/>
      <c r="K69" s="131" t="s">
        <v>371</v>
      </c>
    </row>
    <row r="70" spans="1:11" s="94" customFormat="1" ht="76.5">
      <c r="A70" s="131" t="s">
        <v>202</v>
      </c>
      <c r="B70" s="131" t="s">
        <v>372</v>
      </c>
      <c r="C70" s="131"/>
      <c r="D70" s="131"/>
      <c r="E70" s="162">
        <v>9000</v>
      </c>
      <c r="F70" s="131"/>
      <c r="G70" s="131"/>
      <c r="H70" s="131"/>
      <c r="I70" s="131" t="s">
        <v>373</v>
      </c>
      <c r="J70" s="131"/>
      <c r="K70" s="131"/>
    </row>
    <row r="71" spans="1:11" s="94" customFormat="1" ht="102">
      <c r="A71" s="131" t="s">
        <v>202</v>
      </c>
      <c r="B71" s="131" t="s">
        <v>374</v>
      </c>
      <c r="C71" s="131"/>
      <c r="D71" s="131"/>
      <c r="E71" s="162">
        <v>3480000</v>
      </c>
      <c r="F71" s="131"/>
      <c r="G71" s="131" t="s">
        <v>213</v>
      </c>
      <c r="H71" s="131"/>
      <c r="I71" s="131"/>
      <c r="J71" s="131"/>
      <c r="K71" s="131" t="s">
        <v>375</v>
      </c>
    </row>
    <row r="72" spans="1:11" s="16" customFormat="1">
      <c r="A72" s="90" t="s">
        <v>64</v>
      </c>
      <c r="B72" s="91"/>
      <c r="C72" s="91"/>
      <c r="D72" s="91"/>
      <c r="E72" s="92">
        <v>20385181</v>
      </c>
      <c r="F72" s="91"/>
      <c r="G72" s="91"/>
      <c r="H72" s="91"/>
      <c r="I72" s="91"/>
      <c r="J72" s="91"/>
      <c r="K72" s="93"/>
    </row>
    <row r="73" spans="1:11" s="16" customFormat="1">
      <c r="A73" s="34"/>
      <c r="B73" s="35"/>
      <c r="C73" s="35"/>
      <c r="D73" s="35"/>
      <c r="E73" s="62"/>
      <c r="F73" s="35"/>
      <c r="G73" s="35"/>
      <c r="H73" s="35"/>
      <c r="I73" s="35"/>
      <c r="J73" s="35"/>
      <c r="K73" s="76"/>
    </row>
    <row r="74" spans="1:11" s="16" customFormat="1">
      <c r="A74" s="13" t="s">
        <v>203</v>
      </c>
      <c r="B74" s="13"/>
      <c r="C74" s="13"/>
      <c r="D74" s="13"/>
      <c r="E74" s="61"/>
      <c r="F74" s="13"/>
      <c r="G74" s="13"/>
      <c r="H74" s="13"/>
      <c r="I74" s="13"/>
      <c r="J74" s="13"/>
      <c r="K74" s="75"/>
    </row>
    <row r="75" spans="1:11" s="16" customFormat="1">
      <c r="A75" s="13" t="s">
        <v>64</v>
      </c>
      <c r="B75" s="13"/>
      <c r="C75" s="13"/>
      <c r="D75" s="13"/>
      <c r="E75" s="61">
        <v>0</v>
      </c>
      <c r="F75" s="13"/>
      <c r="G75" s="13"/>
      <c r="H75" s="13"/>
      <c r="I75" s="13"/>
      <c r="J75" s="13"/>
      <c r="K75" s="75"/>
    </row>
    <row r="76" spans="1:11" s="16" customFormat="1">
      <c r="A76" s="34"/>
      <c r="B76" s="35"/>
      <c r="C76" s="35"/>
      <c r="D76" s="35"/>
      <c r="E76" s="62"/>
      <c r="F76" s="35"/>
      <c r="G76" s="35"/>
      <c r="H76" s="35"/>
      <c r="I76" s="35"/>
      <c r="J76" s="35"/>
      <c r="K76" s="76"/>
    </row>
    <row r="77" spans="1:11">
      <c r="A77" s="13" t="s">
        <v>204</v>
      </c>
      <c r="B77" s="13"/>
      <c r="C77" s="13"/>
      <c r="D77" s="13"/>
      <c r="E77" s="61"/>
      <c r="F77" s="13"/>
      <c r="G77" s="13"/>
      <c r="H77" s="13"/>
      <c r="I77" s="13"/>
      <c r="J77" s="13"/>
      <c r="K77" s="75"/>
    </row>
    <row r="78" spans="1:11">
      <c r="A78" s="13" t="s">
        <v>64</v>
      </c>
      <c r="B78" s="13"/>
      <c r="C78" s="13"/>
      <c r="D78" s="13"/>
      <c r="E78" s="61">
        <v>0</v>
      </c>
      <c r="F78" s="13"/>
      <c r="G78" s="13"/>
      <c r="H78" s="13"/>
      <c r="I78" s="13"/>
      <c r="J78" s="13"/>
      <c r="K78" s="75"/>
    </row>
    <row r="79" spans="1:11" s="130" customFormat="1">
      <c r="A79" s="132"/>
      <c r="B79" s="133"/>
      <c r="C79" s="133"/>
      <c r="D79" s="133"/>
      <c r="E79" s="136"/>
      <c r="F79" s="133"/>
      <c r="G79" s="133"/>
      <c r="H79" s="133"/>
      <c r="I79" s="133"/>
      <c r="J79" s="133"/>
      <c r="K79" s="139"/>
    </row>
    <row r="80" spans="1:11" s="130" customFormat="1">
      <c r="A80" s="131" t="s">
        <v>408</v>
      </c>
      <c r="B80" s="131"/>
      <c r="C80" s="131"/>
      <c r="D80" s="131"/>
      <c r="E80" s="135"/>
      <c r="F80" s="131"/>
      <c r="G80" s="131"/>
      <c r="H80" s="131"/>
      <c r="I80" s="131"/>
      <c r="J80" s="131"/>
      <c r="K80" s="138"/>
    </row>
    <row r="81" spans="1:11" s="130" customFormat="1">
      <c r="A81" s="131" t="s">
        <v>64</v>
      </c>
      <c r="B81" s="131"/>
      <c r="C81" s="131"/>
      <c r="D81" s="131"/>
      <c r="E81" s="135">
        <v>0</v>
      </c>
      <c r="F81" s="131"/>
      <c r="G81" s="131"/>
      <c r="H81" s="131"/>
      <c r="I81" s="131"/>
      <c r="J81" s="131"/>
      <c r="K81" s="138"/>
    </row>
    <row r="82" spans="1:11">
      <c r="A82" s="34"/>
      <c r="B82" s="35"/>
      <c r="C82" s="35"/>
      <c r="D82" s="35"/>
      <c r="E82" s="62"/>
      <c r="F82" s="35"/>
      <c r="G82" s="35"/>
      <c r="H82" s="35"/>
      <c r="I82" s="35"/>
      <c r="J82" s="35"/>
      <c r="K82" s="76"/>
    </row>
    <row r="83" spans="1:11">
      <c r="A83" s="50" t="s">
        <v>171</v>
      </c>
      <c r="B83" s="51"/>
      <c r="C83" s="51"/>
      <c r="D83" s="51"/>
      <c r="E83" s="52">
        <f>+E51+E38+E22+E16+E72+E57+E74+E78+E81</f>
        <v>57595015.523200005</v>
      </c>
      <c r="F83" s="51"/>
      <c r="G83" s="51"/>
      <c r="H83" s="51"/>
      <c r="I83" s="51"/>
      <c r="J83" s="51"/>
      <c r="K83" s="83"/>
    </row>
  </sheetData>
  <sortState ref="A24:K35">
    <sortCondition ref="C24:C35"/>
  </sortState>
  <mergeCells count="5">
    <mergeCell ref="C5:D5"/>
    <mergeCell ref="G5:J5"/>
    <mergeCell ref="A3:K3"/>
    <mergeCell ref="A1:K1"/>
    <mergeCell ref="A18:A19"/>
  </mergeCells>
  <hyperlinks>
    <hyperlink ref="B29" r:id="rId1" display="http://www.cc.cec/EUROPEAID/cris/saisie/contrat/contrat.cfm?cctp=SV&amp;key=353473"/>
    <hyperlink ref="B30" r:id="rId2" display="http://www.cc.cec/EUROPEAID/cris/saisie/contrat/contrat.cfm?cctp=SV&amp;key=334711"/>
    <hyperlink ref="B35" r:id="rId3" display="http://www.cc.cec/EUROPEAID/cris/saisie/contrat/contrat.cfm?cctp=SV&amp;key=335167"/>
  </hyperlinks>
  <pageMargins left="0.7" right="0.7" top="0.75" bottom="0.75" header="0.3" footer="0.3"/>
  <pageSetup paperSize="9" scale="69" fitToHeight="21" orientation="landscape" horizontalDpi="4294967293" verticalDpi="4294967293" r:id="rId4"/>
  <headerFooter>
    <oddHeader>&amp;C&amp;A/&amp;F</oddHeader>
    <oddFooter>&amp;R&amp;P/&amp;N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5"/>
  <sheetViews>
    <sheetView topLeftCell="A26" workbookViewId="0">
      <selection activeCell="B18" sqref="B18"/>
    </sheetView>
  </sheetViews>
  <sheetFormatPr baseColWidth="10" defaultColWidth="11.5703125" defaultRowHeight="15"/>
  <cols>
    <col min="1" max="1" width="7.7109375" customWidth="1"/>
    <col min="2" max="2" width="29.140625" customWidth="1"/>
    <col min="3" max="3" width="12.7109375" customWidth="1"/>
    <col min="4" max="4" width="10.7109375" customWidth="1"/>
    <col min="5" max="5" width="12.7109375" customWidth="1"/>
    <col min="6" max="6" width="15" customWidth="1"/>
    <col min="7" max="7" width="10.7109375" customWidth="1"/>
    <col min="8" max="8" width="8.7109375" customWidth="1"/>
    <col min="10" max="10" width="9.7109375" customWidth="1"/>
    <col min="11" max="11" width="30.85546875" customWidth="1"/>
    <col min="13" max="13" width="11.7109375" customWidth="1"/>
  </cols>
  <sheetData>
    <row r="1" spans="1:12">
      <c r="A1" s="208" t="s">
        <v>81</v>
      </c>
      <c r="B1" s="208"/>
      <c r="C1" s="208"/>
      <c r="D1" s="208"/>
      <c r="E1" s="208"/>
      <c r="F1" s="208"/>
      <c r="G1" s="208"/>
      <c r="H1" s="208"/>
      <c r="I1" s="208"/>
      <c r="J1" s="208"/>
      <c r="K1" s="208"/>
    </row>
    <row r="2" spans="1:12">
      <c r="A2" s="208"/>
      <c r="B2" s="208"/>
      <c r="C2" s="208"/>
      <c r="D2" s="208"/>
      <c r="E2" s="208"/>
      <c r="F2" s="208"/>
      <c r="G2" s="208"/>
      <c r="H2" s="208"/>
      <c r="I2" s="208"/>
      <c r="J2" s="208"/>
      <c r="K2" s="208"/>
    </row>
    <row r="3" spans="1:12" ht="45" customHeight="1">
      <c r="A3" s="199" t="s">
        <v>170</v>
      </c>
      <c r="B3" s="200"/>
      <c r="C3" s="200"/>
      <c r="D3" s="200"/>
      <c r="E3" s="200"/>
      <c r="F3" s="200"/>
      <c r="G3" s="200"/>
      <c r="H3" s="200"/>
      <c r="I3" s="200"/>
      <c r="J3" s="200"/>
      <c r="K3" s="200"/>
    </row>
    <row r="4" spans="1:12">
      <c r="A4" s="7"/>
      <c r="B4" s="7"/>
      <c r="C4" s="7"/>
      <c r="D4" s="7"/>
      <c r="E4" s="7"/>
      <c r="F4" s="7"/>
      <c r="G4" s="7"/>
      <c r="H4" s="7"/>
      <c r="I4" s="7"/>
      <c r="J4" s="7"/>
    </row>
    <row r="5" spans="1:12" ht="45">
      <c r="A5" s="10" t="s">
        <v>44</v>
      </c>
      <c r="B5" s="10" t="s">
        <v>0</v>
      </c>
      <c r="C5" s="204" t="s">
        <v>1</v>
      </c>
      <c r="D5" s="204"/>
      <c r="E5" s="10" t="s">
        <v>75</v>
      </c>
      <c r="F5" s="11" t="s">
        <v>45</v>
      </c>
      <c r="G5" s="205" t="s">
        <v>4</v>
      </c>
      <c r="H5" s="206"/>
      <c r="I5" s="206"/>
      <c r="J5" s="207"/>
      <c r="K5" s="4" t="s">
        <v>77</v>
      </c>
      <c r="L5" s="1"/>
    </row>
    <row r="6" spans="1:12" ht="30">
      <c r="A6" s="5"/>
      <c r="B6" s="5"/>
      <c r="C6" s="6" t="s">
        <v>3</v>
      </c>
      <c r="D6" s="6" t="s">
        <v>2</v>
      </c>
      <c r="E6" s="5"/>
      <c r="F6" s="5"/>
      <c r="G6" s="5" t="s">
        <v>68</v>
      </c>
      <c r="H6" s="5" t="s">
        <v>6</v>
      </c>
      <c r="I6" s="5" t="s">
        <v>5</v>
      </c>
      <c r="J6" s="5" t="s">
        <v>46</v>
      </c>
      <c r="K6" s="5"/>
      <c r="L6" s="1"/>
    </row>
    <row r="7" spans="1:12" ht="51">
      <c r="A7" s="13" t="s">
        <v>9</v>
      </c>
      <c r="B7" s="13" t="s">
        <v>219</v>
      </c>
      <c r="C7" s="13" t="s">
        <v>14</v>
      </c>
      <c r="D7" s="13" t="s">
        <v>253</v>
      </c>
      <c r="E7" s="31">
        <v>50000000</v>
      </c>
      <c r="F7" s="13" t="s">
        <v>257</v>
      </c>
      <c r="G7" s="13" t="s">
        <v>254</v>
      </c>
      <c r="H7" s="13"/>
      <c r="I7" s="13"/>
      <c r="J7" s="13"/>
      <c r="K7" s="13"/>
      <c r="L7" s="1"/>
    </row>
    <row r="8" spans="1:12" s="16" customFormat="1">
      <c r="A8" s="13" t="s">
        <v>64</v>
      </c>
      <c r="B8" s="13"/>
      <c r="C8" s="13"/>
      <c r="D8" s="13"/>
      <c r="E8" s="29">
        <f>SUM(E7)</f>
        <v>50000000</v>
      </c>
      <c r="F8" s="13"/>
      <c r="G8" s="13"/>
      <c r="H8" s="13"/>
      <c r="I8" s="13"/>
      <c r="J8" s="13"/>
      <c r="K8" s="13"/>
      <c r="L8" s="1"/>
    </row>
    <row r="9" spans="1:12">
      <c r="A9" s="24"/>
      <c r="B9" s="66"/>
      <c r="C9" s="24"/>
      <c r="D9" s="24"/>
      <c r="E9" s="32"/>
      <c r="F9" s="24"/>
      <c r="G9" s="24"/>
      <c r="H9" s="24"/>
      <c r="I9" s="24"/>
      <c r="J9" s="24"/>
      <c r="K9" s="24"/>
      <c r="L9" s="1"/>
    </row>
    <row r="10" spans="1:12" s="16" customFormat="1" ht="38.25">
      <c r="A10" s="63" t="s">
        <v>129</v>
      </c>
      <c r="B10" s="63" t="s">
        <v>422</v>
      </c>
      <c r="C10" s="63" t="s">
        <v>25</v>
      </c>
      <c r="D10" s="63"/>
      <c r="E10" s="67">
        <v>1000000</v>
      </c>
      <c r="F10" s="63" t="s">
        <v>11</v>
      </c>
      <c r="G10" s="63" t="s">
        <v>423</v>
      </c>
      <c r="H10" s="63"/>
      <c r="I10" s="63"/>
      <c r="J10" s="63"/>
      <c r="K10" s="63" t="s">
        <v>424</v>
      </c>
      <c r="L10" s="1"/>
    </row>
    <row r="11" spans="1:12" s="16" customFormat="1" ht="38.25">
      <c r="A11" s="63" t="s">
        <v>129</v>
      </c>
      <c r="B11" s="63" t="s">
        <v>425</v>
      </c>
      <c r="C11" s="63" t="s">
        <v>426</v>
      </c>
      <c r="D11" s="63"/>
      <c r="E11" s="67">
        <v>1000000</v>
      </c>
      <c r="F11" s="63"/>
      <c r="G11" s="63" t="s">
        <v>427</v>
      </c>
      <c r="H11" s="63"/>
      <c r="I11" s="63" t="s">
        <v>428</v>
      </c>
      <c r="J11" s="63"/>
      <c r="K11" s="63" t="s">
        <v>429</v>
      </c>
      <c r="L11" s="1"/>
    </row>
    <row r="12" spans="1:12">
      <c r="A12" s="63" t="s">
        <v>64</v>
      </c>
      <c r="B12" s="63"/>
      <c r="C12" s="63"/>
      <c r="D12" s="63"/>
      <c r="E12" s="88">
        <f>SUM(E10:E11)</f>
        <v>2000000</v>
      </c>
      <c r="F12" s="63"/>
      <c r="G12" s="63"/>
      <c r="H12" s="63"/>
      <c r="I12" s="63"/>
      <c r="J12" s="63"/>
      <c r="K12" s="63"/>
      <c r="L12" s="1"/>
    </row>
    <row r="13" spans="1:12">
      <c r="A13" s="24"/>
      <c r="B13" s="66"/>
      <c r="C13" s="24"/>
      <c r="D13" s="24"/>
      <c r="E13" s="32"/>
      <c r="F13" s="24"/>
      <c r="G13" s="24"/>
      <c r="H13" s="24"/>
      <c r="I13" s="24"/>
      <c r="J13" s="24"/>
      <c r="K13" s="24"/>
      <c r="L13" s="1"/>
    </row>
    <row r="14" spans="1:12">
      <c r="A14" s="13" t="s">
        <v>65</v>
      </c>
      <c r="B14" s="28"/>
      <c r="C14" s="13">
        <f>+'Dde Fonds sup projets existants'!C4</f>
        <v>0</v>
      </c>
      <c r="D14" s="13"/>
      <c r="E14" s="25"/>
      <c r="F14" s="13"/>
      <c r="G14" s="13"/>
      <c r="H14" s="13"/>
      <c r="I14" s="13"/>
      <c r="J14" s="13"/>
      <c r="K14" s="13"/>
      <c r="L14" s="1"/>
    </row>
    <row r="15" spans="1:12">
      <c r="A15" s="13" t="s">
        <v>64</v>
      </c>
      <c r="B15" s="28"/>
      <c r="C15" s="13"/>
      <c r="D15" s="13"/>
      <c r="E15" s="29">
        <f>SUM(E14)</f>
        <v>0</v>
      </c>
      <c r="F15" s="13"/>
      <c r="G15" s="13"/>
      <c r="H15" s="13"/>
      <c r="I15" s="13"/>
      <c r="J15" s="13"/>
      <c r="K15" s="13"/>
      <c r="L15" s="1"/>
    </row>
    <row r="16" spans="1:12" s="16" customFormat="1">
      <c r="A16" s="24"/>
      <c r="B16" s="66"/>
      <c r="C16" s="24"/>
      <c r="D16" s="24"/>
      <c r="E16" s="32"/>
      <c r="F16" s="24"/>
      <c r="G16" s="24"/>
      <c r="H16" s="24"/>
      <c r="I16" s="24"/>
      <c r="J16" s="24"/>
      <c r="K16" s="24"/>
      <c r="L16" s="1"/>
    </row>
    <row r="17" spans="1:12" s="16" customFormat="1" ht="51">
      <c r="A17" s="13" t="s">
        <v>110</v>
      </c>
      <c r="B17" s="13" t="s">
        <v>264</v>
      </c>
      <c r="C17" s="13" t="s">
        <v>25</v>
      </c>
      <c r="D17" s="13" t="s">
        <v>418</v>
      </c>
      <c r="E17" s="30">
        <v>4000000</v>
      </c>
      <c r="F17" s="13" t="s">
        <v>127</v>
      </c>
      <c r="G17" s="13" t="s">
        <v>128</v>
      </c>
      <c r="H17" s="13"/>
      <c r="I17" s="13" t="s">
        <v>129</v>
      </c>
      <c r="J17" s="13"/>
      <c r="K17" s="75" t="s">
        <v>242</v>
      </c>
      <c r="L17" s="1"/>
    </row>
    <row r="18" spans="1:12" s="16" customFormat="1" ht="132">
      <c r="A18" s="26" t="s">
        <v>91</v>
      </c>
      <c r="B18" s="46" t="s">
        <v>315</v>
      </c>
      <c r="C18" s="46" t="s">
        <v>312</v>
      </c>
      <c r="D18" s="46"/>
      <c r="E18" s="89">
        <v>15000000</v>
      </c>
      <c r="F18" s="46" t="s">
        <v>311</v>
      </c>
      <c r="G18" s="46" t="s">
        <v>310</v>
      </c>
      <c r="H18" s="46"/>
      <c r="I18" s="46" t="s">
        <v>314</v>
      </c>
      <c r="J18" s="46"/>
      <c r="K18" s="80" t="s">
        <v>313</v>
      </c>
      <c r="L18" s="1"/>
    </row>
    <row r="19" spans="1:12" s="95" customFormat="1">
      <c r="A19" s="131" t="s">
        <v>252</v>
      </c>
      <c r="B19" s="46"/>
      <c r="C19" s="46"/>
      <c r="D19" s="46"/>
      <c r="E19" s="87">
        <f>SUM(E17:E18)</f>
        <v>19000000</v>
      </c>
      <c r="F19" s="46"/>
      <c r="G19" s="46"/>
      <c r="H19" s="46"/>
      <c r="I19" s="46"/>
      <c r="J19" s="46"/>
      <c r="K19" s="80"/>
      <c r="L19" s="96"/>
    </row>
    <row r="20" spans="1:12" s="95" customFormat="1">
      <c r="A20" s="34"/>
      <c r="B20" s="35"/>
      <c r="C20" s="35"/>
      <c r="D20" s="35"/>
      <c r="E20" s="86"/>
      <c r="F20" s="35"/>
      <c r="G20" s="35"/>
      <c r="H20" s="35"/>
      <c r="I20" s="35"/>
      <c r="J20" s="35"/>
      <c r="K20" s="76"/>
      <c r="L20" s="96"/>
    </row>
    <row r="21" spans="1:12" s="95" customFormat="1" ht="48">
      <c r="A21" s="150" t="s">
        <v>90</v>
      </c>
      <c r="B21" s="142" t="s">
        <v>138</v>
      </c>
      <c r="C21" s="142" t="s">
        <v>139</v>
      </c>
      <c r="D21" s="142" t="s">
        <v>140</v>
      </c>
      <c r="E21" s="143">
        <v>15000000</v>
      </c>
      <c r="F21" s="142" t="s">
        <v>154</v>
      </c>
      <c r="G21" s="142" t="s">
        <v>155</v>
      </c>
      <c r="H21" s="142"/>
      <c r="I21" s="142"/>
      <c r="J21" s="142"/>
      <c r="K21" s="142" t="s">
        <v>386</v>
      </c>
      <c r="L21" s="96"/>
    </row>
    <row r="22" spans="1:12" s="95" customFormat="1" ht="36">
      <c r="A22" s="140" t="s">
        <v>90</v>
      </c>
      <c r="B22" s="144" t="s">
        <v>387</v>
      </c>
      <c r="C22" s="145"/>
      <c r="D22" s="145"/>
      <c r="E22" s="146">
        <v>8000000</v>
      </c>
      <c r="F22" s="145"/>
      <c r="G22" s="145"/>
      <c r="H22" s="145"/>
      <c r="I22" s="140"/>
      <c r="J22" s="142"/>
      <c r="K22" s="142" t="s">
        <v>388</v>
      </c>
      <c r="L22" s="96"/>
    </row>
    <row r="23" spans="1:12" s="95" customFormat="1" ht="48">
      <c r="A23" s="140" t="s">
        <v>90</v>
      </c>
      <c r="B23" s="140" t="s">
        <v>389</v>
      </c>
      <c r="C23" s="144"/>
      <c r="D23" s="144"/>
      <c r="E23" s="147">
        <v>2000000</v>
      </c>
      <c r="F23" s="144"/>
      <c r="G23" s="144"/>
      <c r="H23" s="140"/>
      <c r="I23" s="140"/>
      <c r="J23" s="142"/>
      <c r="K23" s="142" t="s">
        <v>390</v>
      </c>
      <c r="L23" s="96"/>
    </row>
    <row r="24" spans="1:12" s="95" customFormat="1" ht="36">
      <c r="A24" s="140" t="s">
        <v>90</v>
      </c>
      <c r="B24" s="140" t="s">
        <v>391</v>
      </c>
      <c r="C24" s="140"/>
      <c r="D24" s="140"/>
      <c r="E24" s="148">
        <v>6000000</v>
      </c>
      <c r="F24" s="140"/>
      <c r="G24" s="140"/>
      <c r="H24" s="140"/>
      <c r="I24" s="140"/>
      <c r="J24" s="142"/>
      <c r="K24" s="142" t="s">
        <v>392</v>
      </c>
      <c r="L24" s="96"/>
    </row>
    <row r="25" spans="1:12" s="95" customFormat="1" ht="60">
      <c r="A25" s="140" t="s">
        <v>90</v>
      </c>
      <c r="B25" s="144" t="s">
        <v>393</v>
      </c>
      <c r="C25" s="145"/>
      <c r="D25" s="145"/>
      <c r="E25" s="146">
        <v>5000000</v>
      </c>
      <c r="F25" s="145"/>
      <c r="G25" s="145"/>
      <c r="H25" s="140"/>
      <c r="I25" s="140"/>
      <c r="J25" s="140"/>
      <c r="K25" s="140" t="s">
        <v>394</v>
      </c>
      <c r="L25" s="96"/>
    </row>
    <row r="26" spans="1:12" ht="60.75">
      <c r="A26" s="140" t="s">
        <v>90</v>
      </c>
      <c r="B26" s="144" t="s">
        <v>395</v>
      </c>
      <c r="C26" s="144"/>
      <c r="D26" s="144"/>
      <c r="E26" s="149">
        <v>500000</v>
      </c>
      <c r="F26" s="144"/>
      <c r="G26" s="144"/>
      <c r="H26" s="140"/>
      <c r="I26" s="140"/>
      <c r="J26" s="140"/>
      <c r="K26" s="169" t="s">
        <v>396</v>
      </c>
    </row>
    <row r="27" spans="1:12" s="16" customFormat="1" ht="96.75">
      <c r="A27" s="140" t="s">
        <v>90</v>
      </c>
      <c r="B27" s="144" t="s">
        <v>397</v>
      </c>
      <c r="C27" s="144"/>
      <c r="D27" s="144"/>
      <c r="E27" s="147">
        <v>13500000</v>
      </c>
      <c r="F27" s="144"/>
      <c r="G27" s="144"/>
      <c r="H27" s="144"/>
      <c r="I27" s="144"/>
      <c r="J27" s="144"/>
      <c r="K27" s="169" t="s">
        <v>398</v>
      </c>
    </row>
    <row r="28" spans="1:12" s="16" customFormat="1">
      <c r="A28" s="3" t="s">
        <v>64</v>
      </c>
      <c r="B28" s="3"/>
      <c r="C28" s="3"/>
      <c r="D28" s="3"/>
      <c r="E28" s="44">
        <f>SUM(E21:E27)</f>
        <v>50000000</v>
      </c>
      <c r="F28" s="3"/>
      <c r="G28" s="3"/>
      <c r="H28" s="3"/>
      <c r="I28" s="3"/>
      <c r="J28" s="3"/>
      <c r="K28" s="3"/>
    </row>
    <row r="29" spans="1:12" s="16" customFormat="1">
      <c r="A29" s="34"/>
      <c r="B29" s="35"/>
      <c r="C29" s="35"/>
      <c r="D29" s="35"/>
      <c r="E29" s="62"/>
      <c r="F29" s="35"/>
      <c r="G29" s="35"/>
      <c r="H29" s="35"/>
      <c r="I29" s="35"/>
      <c r="J29" s="35"/>
      <c r="K29" s="37"/>
    </row>
    <row r="30" spans="1:12" s="16" customFormat="1" ht="25.5">
      <c r="A30" s="13" t="s">
        <v>202</v>
      </c>
      <c r="B30" s="13" t="s">
        <v>214</v>
      </c>
      <c r="C30" s="13"/>
      <c r="D30" s="13"/>
      <c r="E30" s="61"/>
      <c r="F30" s="13"/>
      <c r="G30" s="13"/>
      <c r="H30" s="13"/>
      <c r="I30" s="13"/>
      <c r="J30" s="13"/>
      <c r="K30" s="75" t="s">
        <v>215</v>
      </c>
    </row>
    <row r="31" spans="1:12" s="154" customFormat="1" ht="25.5">
      <c r="A31" s="13" t="s">
        <v>202</v>
      </c>
      <c r="B31" s="13" t="s">
        <v>216</v>
      </c>
      <c r="C31" s="13"/>
      <c r="D31" s="13"/>
      <c r="E31" s="61"/>
      <c r="F31" s="13"/>
      <c r="G31" s="13"/>
      <c r="H31" s="13"/>
      <c r="I31" s="13"/>
      <c r="J31" s="13"/>
      <c r="K31" s="75" t="s">
        <v>217</v>
      </c>
    </row>
    <row r="32" spans="1:12" s="154" customFormat="1">
      <c r="A32" s="13" t="s">
        <v>64</v>
      </c>
      <c r="B32" s="13"/>
      <c r="C32" s="13"/>
      <c r="D32" s="13"/>
      <c r="E32" s="61">
        <f>SUM(E30:E31)</f>
        <v>0</v>
      </c>
      <c r="F32" s="13"/>
      <c r="G32" s="13"/>
      <c r="H32" s="13"/>
      <c r="I32" s="13"/>
      <c r="J32" s="13"/>
      <c r="K32" s="13"/>
    </row>
    <row r="33" spans="1:11" s="154" customFormat="1">
      <c r="A33" s="158"/>
      <c r="B33" s="159"/>
      <c r="C33" s="159"/>
      <c r="D33" s="159"/>
      <c r="E33" s="161"/>
      <c r="F33" s="159"/>
      <c r="G33" s="159"/>
      <c r="H33" s="159"/>
      <c r="I33" s="159"/>
      <c r="J33" s="159"/>
      <c r="K33" s="160"/>
    </row>
    <row r="34" spans="1:11">
      <c r="A34" s="13" t="s">
        <v>203</v>
      </c>
      <c r="B34" s="13" t="s">
        <v>225</v>
      </c>
      <c r="C34" s="13"/>
      <c r="D34" s="13"/>
      <c r="E34" s="61"/>
      <c r="F34" s="13"/>
      <c r="G34" s="13"/>
      <c r="H34" s="13"/>
      <c r="I34" s="13"/>
      <c r="J34" s="13"/>
      <c r="K34" s="13"/>
    </row>
    <row r="35" spans="1:11">
      <c r="A35" s="13" t="s">
        <v>64</v>
      </c>
      <c r="B35" s="13"/>
      <c r="C35" s="13"/>
      <c r="D35" s="13"/>
      <c r="E35" s="61">
        <f>SUM(E34)</f>
        <v>0</v>
      </c>
      <c r="F35" s="13"/>
      <c r="G35" s="13"/>
      <c r="H35" s="13"/>
      <c r="I35" s="13"/>
      <c r="J35" s="13"/>
      <c r="K35" s="13"/>
    </row>
    <row r="36" spans="1:11">
      <c r="A36" s="34"/>
      <c r="B36" s="35"/>
      <c r="C36" s="35"/>
      <c r="D36" s="35"/>
      <c r="E36" s="62"/>
      <c r="F36" s="35"/>
      <c r="G36" s="35"/>
      <c r="H36" s="35"/>
      <c r="I36" s="35"/>
      <c r="J36" s="35"/>
      <c r="K36" s="37"/>
    </row>
    <row r="37" spans="1:11" s="16" customFormat="1">
      <c r="A37" s="13" t="s">
        <v>204</v>
      </c>
      <c r="B37" s="13" t="s">
        <v>223</v>
      </c>
      <c r="C37" s="13"/>
      <c r="D37" s="13"/>
      <c r="E37" s="61"/>
      <c r="F37" s="13"/>
      <c r="G37" s="13"/>
      <c r="H37" s="13"/>
      <c r="I37" s="13"/>
      <c r="J37" s="13"/>
      <c r="K37" s="13"/>
    </row>
    <row r="38" spans="1:11" s="16" customFormat="1">
      <c r="A38" s="13" t="s">
        <v>204</v>
      </c>
      <c r="B38" s="13" t="s">
        <v>224</v>
      </c>
      <c r="C38" s="13"/>
      <c r="D38" s="13"/>
      <c r="E38" s="61"/>
      <c r="F38" s="13"/>
      <c r="G38" s="13"/>
      <c r="H38" s="13"/>
      <c r="I38" s="13"/>
      <c r="J38" s="13"/>
      <c r="K38" s="13"/>
    </row>
    <row r="39" spans="1:11" s="123" customFormat="1">
      <c r="A39" s="13" t="s">
        <v>204</v>
      </c>
      <c r="B39" s="13" t="s">
        <v>220</v>
      </c>
      <c r="C39" s="13"/>
      <c r="D39" s="13"/>
      <c r="E39" s="61"/>
      <c r="F39" s="13"/>
      <c r="G39" s="13"/>
      <c r="H39" s="13"/>
      <c r="I39" s="13"/>
      <c r="J39" s="13"/>
      <c r="K39" s="13"/>
    </row>
    <row r="40" spans="1:11" s="110" customFormat="1">
      <c r="A40" s="13" t="s">
        <v>64</v>
      </c>
      <c r="B40" s="13"/>
      <c r="C40" s="13"/>
      <c r="D40" s="13"/>
      <c r="E40" s="61">
        <f>SUM(E37:E39)</f>
        <v>0</v>
      </c>
      <c r="F40" s="13"/>
      <c r="G40" s="13"/>
      <c r="H40" s="13"/>
      <c r="I40" s="13"/>
      <c r="J40" s="13"/>
      <c r="K40" s="13"/>
    </row>
    <row r="41" spans="1:11" s="110" customFormat="1">
      <c r="A41" s="125"/>
      <c r="B41" s="126"/>
      <c r="C41" s="126"/>
      <c r="D41" s="126"/>
      <c r="E41" s="128"/>
      <c r="F41" s="126"/>
      <c r="G41" s="126"/>
      <c r="H41" s="126"/>
      <c r="I41" s="126"/>
      <c r="J41" s="126"/>
      <c r="K41" s="127"/>
    </row>
    <row r="42" spans="1:11" s="110" customFormat="1">
      <c r="A42" s="124" t="s">
        <v>417</v>
      </c>
      <c r="B42" s="124"/>
      <c r="C42" s="124"/>
      <c r="D42" s="124"/>
      <c r="E42" s="129"/>
      <c r="F42" s="124"/>
      <c r="G42" s="124"/>
      <c r="H42" s="124"/>
      <c r="I42" s="124"/>
      <c r="J42" s="124"/>
      <c r="K42" s="124"/>
    </row>
    <row r="43" spans="1:11">
      <c r="A43" s="124" t="s">
        <v>64</v>
      </c>
      <c r="B43" s="124"/>
      <c r="C43" s="124"/>
      <c r="D43" s="124"/>
      <c r="E43" s="129">
        <v>0</v>
      </c>
      <c r="F43" s="124"/>
      <c r="G43" s="124"/>
      <c r="H43" s="124"/>
      <c r="I43" s="124"/>
      <c r="J43" s="124"/>
      <c r="K43" s="124"/>
    </row>
    <row r="44" spans="1:11">
      <c r="A44" s="132"/>
      <c r="B44" s="133"/>
      <c r="C44" s="133"/>
      <c r="D44" s="133"/>
      <c r="E44" s="151"/>
      <c r="F44" s="133"/>
      <c r="G44" s="133"/>
      <c r="H44" s="133"/>
      <c r="I44" s="133"/>
      <c r="J44" s="133"/>
      <c r="K44" s="134"/>
    </row>
    <row r="45" spans="1:11">
      <c r="A45" s="100" t="s">
        <v>171</v>
      </c>
      <c r="B45" s="137"/>
      <c r="C45" s="137"/>
      <c r="D45" s="137"/>
      <c r="E45" s="152">
        <f>+E40+E35+E32+E28+E19+E15+E12+E8+E43</f>
        <v>121000000</v>
      </c>
      <c r="F45" s="137"/>
      <c r="G45" s="137"/>
      <c r="H45" s="137"/>
      <c r="I45" s="137"/>
      <c r="J45" s="137"/>
      <c r="K45" s="153"/>
    </row>
  </sheetData>
  <mergeCells count="4">
    <mergeCell ref="A3:K3"/>
    <mergeCell ref="C5:D5"/>
    <mergeCell ref="G5:J5"/>
    <mergeCell ref="A1:K2"/>
  </mergeCells>
  <pageMargins left="0.7" right="0.7" top="0.75" bottom="0.75" header="0.3" footer="0.3"/>
  <pageSetup paperSize="9" scale="82" fitToHeight="18" orientation="landscape" horizontalDpi="4294967293" verticalDpi="4294967293" r:id="rId1"/>
  <headerFooter>
    <oddHeader>&amp;C&amp;A/&amp;F</oddHead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8"/>
  <sheetViews>
    <sheetView topLeftCell="A41" zoomScaleNormal="100" workbookViewId="0">
      <selection activeCell="E59" sqref="E59"/>
    </sheetView>
  </sheetViews>
  <sheetFormatPr baseColWidth="10" defaultColWidth="11.5703125" defaultRowHeight="15"/>
  <cols>
    <col min="1" max="1" width="7.7109375" customWidth="1"/>
    <col min="2" max="2" width="29.28515625" customWidth="1"/>
    <col min="3" max="3" width="17.5703125" customWidth="1"/>
    <col min="4" max="4" width="23" customWidth="1"/>
    <col min="5" max="5" width="12.85546875" customWidth="1"/>
    <col min="6" max="6" width="20.42578125" customWidth="1"/>
    <col min="7" max="7" width="9.7109375" customWidth="1"/>
    <col min="8" max="8" width="8.7109375" customWidth="1"/>
    <col min="9" max="9" width="15.7109375" customWidth="1"/>
    <col min="10" max="10" width="14.140625" customWidth="1"/>
    <col min="11" max="11" width="23.85546875" customWidth="1"/>
  </cols>
  <sheetData>
    <row r="1" spans="1:12">
      <c r="A1" s="209" t="s">
        <v>82</v>
      </c>
      <c r="B1" s="209"/>
      <c r="C1" s="209"/>
      <c r="D1" s="209"/>
      <c r="E1" s="209"/>
      <c r="F1" s="209"/>
      <c r="G1" s="209"/>
      <c r="H1" s="209"/>
      <c r="I1" s="209"/>
      <c r="J1" s="209"/>
      <c r="K1" s="209"/>
    </row>
    <row r="2" spans="1:12">
      <c r="A2" s="12"/>
      <c r="B2" s="12"/>
      <c r="C2" s="12"/>
      <c r="D2" s="12"/>
      <c r="E2" s="12"/>
      <c r="F2" s="12"/>
      <c r="G2" s="12"/>
    </row>
    <row r="3" spans="1:12" ht="45" customHeight="1">
      <c r="A3" s="199" t="s">
        <v>430</v>
      </c>
      <c r="B3" s="200"/>
      <c r="C3" s="200"/>
      <c r="D3" s="200"/>
      <c r="E3" s="200"/>
      <c r="F3" s="200"/>
      <c r="G3" s="200"/>
      <c r="H3" s="200"/>
      <c r="I3" s="200"/>
      <c r="J3" s="200"/>
      <c r="K3" s="200"/>
    </row>
    <row r="4" spans="1:12">
      <c r="A4" s="7"/>
      <c r="B4" s="7"/>
      <c r="C4" s="7"/>
      <c r="D4" s="7"/>
      <c r="E4" s="7"/>
      <c r="F4" s="7"/>
      <c r="G4" s="7"/>
      <c r="H4" s="7"/>
      <c r="I4" s="7"/>
      <c r="J4" s="7"/>
    </row>
    <row r="5" spans="1:12" ht="30">
      <c r="A5" s="10" t="s">
        <v>44</v>
      </c>
      <c r="B5" s="10" t="s">
        <v>0</v>
      </c>
      <c r="C5" s="204" t="s">
        <v>1</v>
      </c>
      <c r="D5" s="204"/>
      <c r="E5" s="10" t="s">
        <v>83</v>
      </c>
      <c r="F5" s="11" t="s">
        <v>45</v>
      </c>
      <c r="G5" s="205" t="s">
        <v>70</v>
      </c>
      <c r="H5" s="206"/>
      <c r="I5" s="206"/>
      <c r="J5" s="207"/>
      <c r="K5" s="4" t="s">
        <v>7</v>
      </c>
      <c r="L5" s="1"/>
    </row>
    <row r="6" spans="1:12" ht="30">
      <c r="A6" s="5"/>
      <c r="B6" s="5"/>
      <c r="C6" s="6" t="s">
        <v>3</v>
      </c>
      <c r="D6" s="6" t="s">
        <v>2</v>
      </c>
      <c r="E6" s="5"/>
      <c r="F6" s="5"/>
      <c r="G6" s="5" t="s">
        <v>68</v>
      </c>
      <c r="H6" s="5" t="s">
        <v>6</v>
      </c>
      <c r="I6" s="5" t="s">
        <v>5</v>
      </c>
      <c r="J6" s="5" t="s">
        <v>46</v>
      </c>
      <c r="K6" s="5"/>
      <c r="L6" s="1"/>
    </row>
    <row r="7" spans="1:12" ht="45">
      <c r="A7" s="70" t="s">
        <v>9</v>
      </c>
      <c r="B7" s="2" t="s">
        <v>218</v>
      </c>
      <c r="C7" s="2" t="s">
        <v>255</v>
      </c>
      <c r="D7" s="2" t="s">
        <v>256</v>
      </c>
      <c r="E7" s="9">
        <v>20000000</v>
      </c>
      <c r="F7" s="2" t="s">
        <v>11</v>
      </c>
      <c r="G7" s="2" t="s">
        <v>147</v>
      </c>
      <c r="H7" s="2"/>
      <c r="I7" s="2"/>
      <c r="J7" s="2"/>
      <c r="K7" s="13"/>
      <c r="L7" s="1"/>
    </row>
    <row r="8" spans="1:12">
      <c r="A8" s="2" t="s">
        <v>9</v>
      </c>
      <c r="B8" s="2"/>
      <c r="C8" s="2"/>
      <c r="D8" s="2"/>
      <c r="E8" s="9"/>
      <c r="F8" s="2"/>
      <c r="G8" s="2"/>
      <c r="H8" s="2"/>
      <c r="I8" s="2"/>
      <c r="J8" s="2"/>
      <c r="K8" s="13"/>
      <c r="L8" s="1"/>
    </row>
    <row r="9" spans="1:12" s="16" customFormat="1">
      <c r="A9" s="72" t="s">
        <v>64</v>
      </c>
      <c r="B9" s="70"/>
      <c r="C9" s="70"/>
      <c r="D9" s="70"/>
      <c r="E9" s="71">
        <f>SUM(E7:E8)</f>
        <v>20000000</v>
      </c>
      <c r="F9" s="17"/>
      <c r="G9" s="17"/>
      <c r="H9" s="17"/>
      <c r="I9" s="17"/>
      <c r="J9" s="17"/>
      <c r="K9" s="13"/>
      <c r="L9" s="1"/>
    </row>
    <row r="10" spans="1:12" s="110" customFormat="1">
      <c r="A10" s="120"/>
      <c r="B10" s="121"/>
      <c r="C10" s="121"/>
      <c r="D10" s="121"/>
      <c r="E10" s="122"/>
      <c r="F10" s="105"/>
      <c r="G10" s="105"/>
      <c r="H10" s="105"/>
      <c r="I10" s="105"/>
      <c r="J10" s="105"/>
      <c r="K10" s="115"/>
      <c r="L10" s="111"/>
    </row>
    <row r="11" spans="1:12" ht="30">
      <c r="A11" s="117" t="s">
        <v>90</v>
      </c>
      <c r="B11" s="155" t="s">
        <v>399</v>
      </c>
      <c r="C11" s="113"/>
      <c r="D11" s="112" t="s">
        <v>25</v>
      </c>
      <c r="E11" s="114">
        <v>30000000</v>
      </c>
      <c r="F11" s="112"/>
      <c r="G11" s="112"/>
      <c r="H11" s="112"/>
      <c r="I11" s="112"/>
      <c r="J11" s="112"/>
      <c r="K11" s="112" t="s">
        <v>222</v>
      </c>
      <c r="L11" s="1"/>
    </row>
    <row r="12" spans="1:12" s="108" customFormat="1" ht="45">
      <c r="A12" s="116" t="s">
        <v>90</v>
      </c>
      <c r="B12" s="155" t="s">
        <v>400</v>
      </c>
      <c r="C12" s="113"/>
      <c r="D12" s="113"/>
      <c r="E12" s="113"/>
      <c r="F12" s="113"/>
      <c r="G12" s="113"/>
      <c r="H12" s="113"/>
      <c r="I12" s="112"/>
      <c r="J12" s="116"/>
      <c r="K12" s="116" t="s">
        <v>221</v>
      </c>
      <c r="L12" s="109"/>
    </row>
    <row r="13" spans="1:12" s="108" customFormat="1" ht="45">
      <c r="A13" s="116" t="s">
        <v>90</v>
      </c>
      <c r="B13" s="155" t="s">
        <v>401</v>
      </c>
      <c r="C13" s="118"/>
      <c r="D13" s="118"/>
      <c r="E13" s="119">
        <v>20000000</v>
      </c>
      <c r="F13" s="118"/>
      <c r="G13" s="118"/>
      <c r="H13" s="118"/>
      <c r="I13" s="118"/>
      <c r="J13" s="112"/>
      <c r="K13" s="112" t="s">
        <v>402</v>
      </c>
      <c r="L13" s="109"/>
    </row>
    <row r="14" spans="1:12" s="108" customFormat="1" ht="45">
      <c r="A14" s="116" t="s">
        <v>90</v>
      </c>
      <c r="B14" s="155" t="s">
        <v>403</v>
      </c>
      <c r="C14" s="118"/>
      <c r="D14" s="118"/>
      <c r="E14" s="119">
        <v>35000000</v>
      </c>
      <c r="F14" s="118"/>
      <c r="G14" s="118"/>
      <c r="H14" s="112"/>
      <c r="I14" s="112"/>
      <c r="J14" s="112"/>
      <c r="K14" s="170" t="s">
        <v>404</v>
      </c>
      <c r="L14" s="109"/>
    </row>
    <row r="15" spans="1:12" s="108" customFormat="1" ht="60">
      <c r="A15" s="116" t="s">
        <v>90</v>
      </c>
      <c r="B15" s="72" t="s">
        <v>389</v>
      </c>
      <c r="C15" s="118"/>
      <c r="D15" s="118"/>
      <c r="E15" s="119">
        <v>20000000</v>
      </c>
      <c r="F15" s="118"/>
      <c r="G15" s="118"/>
      <c r="H15" s="112"/>
      <c r="I15" s="112"/>
      <c r="J15" s="112"/>
      <c r="K15" s="112" t="s">
        <v>405</v>
      </c>
      <c r="L15" s="109"/>
    </row>
    <row r="16" spans="1:12" s="108" customFormat="1" ht="60">
      <c r="A16" s="116" t="s">
        <v>90</v>
      </c>
      <c r="B16" s="155" t="s">
        <v>406</v>
      </c>
      <c r="C16" s="118"/>
      <c r="D16" s="118"/>
      <c r="E16" s="119">
        <v>25000000</v>
      </c>
      <c r="F16" s="118"/>
      <c r="G16" s="118"/>
      <c r="H16" s="118"/>
      <c r="I16" s="118"/>
      <c r="J16" s="118"/>
      <c r="K16" s="118" t="s">
        <v>407</v>
      </c>
      <c r="L16" s="109"/>
    </row>
    <row r="17" spans="1:12" s="16" customFormat="1">
      <c r="A17" s="17" t="s">
        <v>64</v>
      </c>
      <c r="B17" s="17"/>
      <c r="C17" s="17"/>
      <c r="D17" s="17"/>
      <c r="E17" s="69">
        <f>SUM(E11:E16)</f>
        <v>130000000</v>
      </c>
      <c r="F17" s="17"/>
      <c r="G17" s="17"/>
      <c r="H17" s="17"/>
      <c r="I17" s="17"/>
      <c r="J17" s="17"/>
      <c r="K17" s="17"/>
      <c r="L17" s="1"/>
    </row>
    <row r="18" spans="1:12">
      <c r="A18" s="14"/>
      <c r="B18" s="14"/>
      <c r="C18" s="14"/>
      <c r="D18" s="14"/>
      <c r="E18" s="15"/>
      <c r="F18" s="14"/>
      <c r="G18" s="14"/>
      <c r="H18" s="14"/>
      <c r="I18" s="14"/>
      <c r="J18" s="14"/>
      <c r="K18" s="14"/>
      <c r="L18" s="1"/>
    </row>
    <row r="19" spans="1:12" ht="25.5">
      <c r="A19" s="13" t="s">
        <v>65</v>
      </c>
      <c r="B19" s="13" t="s">
        <v>71</v>
      </c>
      <c r="C19" s="13" t="s">
        <v>73</v>
      </c>
      <c r="D19" s="13" t="s">
        <v>78</v>
      </c>
      <c r="E19" s="25">
        <v>200000</v>
      </c>
      <c r="F19" s="13" t="s">
        <v>84</v>
      </c>
      <c r="G19" s="13"/>
      <c r="H19" s="13"/>
      <c r="I19" s="13"/>
      <c r="J19" s="13" t="s">
        <v>79</v>
      </c>
      <c r="K19" s="13" t="s">
        <v>176</v>
      </c>
      <c r="L19" s="1"/>
    </row>
    <row r="20" spans="1:12" ht="25.5">
      <c r="A20" s="13" t="s">
        <v>65</v>
      </c>
      <c r="B20" s="13" t="s">
        <v>71</v>
      </c>
      <c r="C20" s="13" t="s">
        <v>73</v>
      </c>
      <c r="D20" s="13" t="s">
        <v>78</v>
      </c>
      <c r="E20" s="25">
        <v>60000</v>
      </c>
      <c r="F20" s="13" t="s">
        <v>84</v>
      </c>
      <c r="G20" s="26"/>
      <c r="H20" s="13"/>
      <c r="I20" s="13"/>
      <c r="J20" s="13" t="s">
        <v>79</v>
      </c>
      <c r="K20" s="13" t="s">
        <v>177</v>
      </c>
      <c r="L20" s="1"/>
    </row>
    <row r="21" spans="1:12" ht="25.5">
      <c r="A21" s="13" t="s">
        <v>65</v>
      </c>
      <c r="B21" s="13" t="s">
        <v>71</v>
      </c>
      <c r="C21" s="13" t="s">
        <v>73</v>
      </c>
      <c r="D21" s="13" t="s">
        <v>78</v>
      </c>
      <c r="E21" s="25">
        <v>500000</v>
      </c>
      <c r="F21" s="13" t="s">
        <v>84</v>
      </c>
      <c r="G21" s="13"/>
      <c r="H21" s="13"/>
      <c r="I21" s="13"/>
      <c r="J21" s="13"/>
      <c r="K21" s="13" t="s">
        <v>86</v>
      </c>
      <c r="L21" s="1"/>
    </row>
    <row r="22" spans="1:12" ht="51">
      <c r="A22" s="13" t="s">
        <v>65</v>
      </c>
      <c r="B22" s="13" t="s">
        <v>72</v>
      </c>
      <c r="C22" s="13" t="s">
        <v>73</v>
      </c>
      <c r="D22" s="13" t="s">
        <v>78</v>
      </c>
      <c r="E22" s="25">
        <v>40000</v>
      </c>
      <c r="F22" s="13" t="s">
        <v>84</v>
      </c>
      <c r="G22" s="18"/>
      <c r="H22" s="13"/>
      <c r="I22" s="13"/>
      <c r="J22" s="13"/>
      <c r="K22" s="13" t="s">
        <v>85</v>
      </c>
      <c r="L22" s="1"/>
    </row>
    <row r="23" spans="1:12" ht="25.5">
      <c r="A23" s="13" t="s">
        <v>65</v>
      </c>
      <c r="B23" s="13" t="s">
        <v>89</v>
      </c>
      <c r="C23" s="13" t="s">
        <v>73</v>
      </c>
      <c r="D23" s="19" t="s">
        <v>87</v>
      </c>
      <c r="E23" s="27">
        <v>250000</v>
      </c>
      <c r="F23" s="13" t="s">
        <v>84</v>
      </c>
      <c r="G23" s="13"/>
      <c r="H23" s="13"/>
      <c r="I23" s="13"/>
      <c r="J23" s="13"/>
      <c r="K23" s="19" t="s">
        <v>88</v>
      </c>
      <c r="L23" s="1"/>
    </row>
    <row r="24" spans="1:12" ht="76.5">
      <c r="A24" s="28" t="s">
        <v>65</v>
      </c>
      <c r="B24" s="28" t="s">
        <v>226</v>
      </c>
      <c r="C24" s="28"/>
      <c r="D24" s="28"/>
      <c r="E24" s="68">
        <v>5000000</v>
      </c>
      <c r="F24" s="13"/>
      <c r="G24" s="13"/>
      <c r="H24" s="13"/>
      <c r="I24" s="13"/>
      <c r="J24" s="13"/>
      <c r="K24" s="131" t="s">
        <v>158</v>
      </c>
      <c r="L24" s="1"/>
    </row>
    <row r="25" spans="1:12" s="16" customFormat="1">
      <c r="A25" s="28" t="s">
        <v>64</v>
      </c>
      <c r="B25" s="28"/>
      <c r="C25" s="28"/>
      <c r="D25" s="28"/>
      <c r="E25" s="29">
        <f>SUM(E19:E24)</f>
        <v>6050000</v>
      </c>
      <c r="F25" s="13"/>
      <c r="G25" s="13"/>
      <c r="H25" s="13"/>
      <c r="I25" s="13"/>
      <c r="J25" s="13"/>
      <c r="K25" s="28"/>
      <c r="L25" s="1"/>
    </row>
    <row r="26" spans="1:12">
      <c r="A26" s="14"/>
      <c r="B26" s="14"/>
      <c r="C26" s="14"/>
      <c r="D26" s="14"/>
      <c r="E26" s="15"/>
      <c r="F26" s="14"/>
      <c r="G26" s="14"/>
      <c r="H26" s="14"/>
      <c r="I26" s="14"/>
      <c r="J26" s="24"/>
      <c r="K26" s="24"/>
      <c r="L26" s="1"/>
    </row>
    <row r="27" spans="1:12" s="16" customFormat="1" ht="89.25">
      <c r="A27" s="19" t="s">
        <v>91</v>
      </c>
      <c r="B27" s="19" t="s">
        <v>284</v>
      </c>
      <c r="C27" s="19" t="s">
        <v>180</v>
      </c>
      <c r="D27" s="19" t="s">
        <v>283</v>
      </c>
      <c r="E27" s="30">
        <v>381600</v>
      </c>
      <c r="F27" s="22" t="s">
        <v>282</v>
      </c>
      <c r="G27" s="23" t="s">
        <v>285</v>
      </c>
      <c r="H27" s="23"/>
      <c r="I27" s="23"/>
      <c r="J27" s="23" t="s">
        <v>286</v>
      </c>
      <c r="K27" s="19" t="s">
        <v>288</v>
      </c>
      <c r="L27" s="1"/>
    </row>
    <row r="28" spans="1:12" s="16" customFormat="1" ht="76.5">
      <c r="A28" s="19" t="s">
        <v>91</v>
      </c>
      <c r="B28" s="19" t="s">
        <v>277</v>
      </c>
      <c r="C28" s="19" t="s">
        <v>106</v>
      </c>
      <c r="D28" s="19" t="s">
        <v>278</v>
      </c>
      <c r="E28" s="30">
        <f>360000*1.06</f>
        <v>381600</v>
      </c>
      <c r="F28" s="22" t="s">
        <v>279</v>
      </c>
      <c r="G28" s="23" t="s">
        <v>280</v>
      </c>
      <c r="H28" s="23"/>
      <c r="I28" s="23"/>
      <c r="J28" s="23" t="s">
        <v>281</v>
      </c>
      <c r="K28" s="19" t="s">
        <v>288</v>
      </c>
      <c r="L28" s="1"/>
    </row>
    <row r="29" spans="1:12" s="16" customFormat="1" ht="63.75">
      <c r="A29" s="19" t="s">
        <v>91</v>
      </c>
      <c r="B29" s="19" t="s">
        <v>273</v>
      </c>
      <c r="C29" s="19" t="s">
        <v>274</v>
      </c>
      <c r="D29" s="19" t="s">
        <v>276</v>
      </c>
      <c r="E29" s="30">
        <f>1000000*1.06</f>
        <v>1060000</v>
      </c>
      <c r="F29" s="22" t="s">
        <v>272</v>
      </c>
      <c r="G29" s="23" t="s">
        <v>271</v>
      </c>
      <c r="H29" s="23"/>
      <c r="I29" s="23" t="s">
        <v>275</v>
      </c>
      <c r="J29" s="23" t="s">
        <v>94</v>
      </c>
      <c r="K29" s="19" t="s">
        <v>288</v>
      </c>
      <c r="L29" s="1"/>
    </row>
    <row r="30" spans="1:12" s="16" customFormat="1" ht="76.5">
      <c r="A30" s="19" t="s">
        <v>91</v>
      </c>
      <c r="B30" s="19" t="s">
        <v>268</v>
      </c>
      <c r="C30" s="19" t="s">
        <v>25</v>
      </c>
      <c r="D30" s="19" t="s">
        <v>269</v>
      </c>
      <c r="E30" s="30">
        <f>499826*1.06</f>
        <v>529815.56000000006</v>
      </c>
      <c r="F30" s="22" t="s">
        <v>272</v>
      </c>
      <c r="G30" s="23" t="s">
        <v>271</v>
      </c>
      <c r="H30" s="23"/>
      <c r="I30" s="23"/>
      <c r="J30" s="23" t="s">
        <v>270</v>
      </c>
      <c r="K30" s="19" t="s">
        <v>287</v>
      </c>
      <c r="L30" s="1"/>
    </row>
    <row r="31" spans="1:12" ht="76.5">
      <c r="A31" s="13" t="s">
        <v>91</v>
      </c>
      <c r="B31" s="13" t="s">
        <v>266</v>
      </c>
      <c r="C31" s="13" t="s">
        <v>92</v>
      </c>
      <c r="D31" s="13" t="s">
        <v>109</v>
      </c>
      <c r="E31" s="30">
        <v>1384300</v>
      </c>
      <c r="F31" s="13" t="s">
        <v>267</v>
      </c>
      <c r="G31" s="13" t="s">
        <v>125</v>
      </c>
      <c r="H31" s="13"/>
      <c r="I31" s="13" t="s">
        <v>132</v>
      </c>
      <c r="J31" s="13" t="s">
        <v>94</v>
      </c>
      <c r="K31" s="13" t="s">
        <v>126</v>
      </c>
      <c r="L31" s="1"/>
    </row>
    <row r="32" spans="1:12" s="16" customFormat="1" ht="102">
      <c r="A32" s="13" t="s">
        <v>91</v>
      </c>
      <c r="B32" s="13" t="s">
        <v>265</v>
      </c>
      <c r="C32" s="13" t="s">
        <v>92</v>
      </c>
      <c r="D32" s="13" t="s">
        <v>162</v>
      </c>
      <c r="E32" s="30">
        <v>1384300</v>
      </c>
      <c r="F32" s="13" t="s">
        <v>267</v>
      </c>
      <c r="G32" s="13" t="s">
        <v>122</v>
      </c>
      <c r="H32" s="13"/>
      <c r="I32" s="13" t="s">
        <v>123</v>
      </c>
      <c r="J32" s="13" t="s">
        <v>293</v>
      </c>
      <c r="K32" s="13" t="s">
        <v>124</v>
      </c>
      <c r="L32" s="1"/>
    </row>
    <row r="33" spans="1:12" s="16" customFormat="1" ht="153">
      <c r="A33" s="13" t="s">
        <v>91</v>
      </c>
      <c r="B33" s="13" t="s">
        <v>335</v>
      </c>
      <c r="C33" s="13" t="s">
        <v>289</v>
      </c>
      <c r="D33" s="13" t="s">
        <v>290</v>
      </c>
      <c r="E33" s="30">
        <f>4500000*1.06</f>
        <v>4770000</v>
      </c>
      <c r="F33" s="13" t="s">
        <v>302</v>
      </c>
      <c r="G33" s="13" t="s">
        <v>303</v>
      </c>
      <c r="H33" s="13"/>
      <c r="I33" s="13" t="s">
        <v>295</v>
      </c>
      <c r="J33" s="13"/>
      <c r="K33" s="13" t="s">
        <v>336</v>
      </c>
      <c r="L33" s="1"/>
    </row>
    <row r="34" spans="1:12" s="16" customFormat="1" ht="38.25">
      <c r="A34" s="13" t="s">
        <v>91</v>
      </c>
      <c r="B34" s="13" t="s">
        <v>296</v>
      </c>
      <c r="C34" s="13" t="s">
        <v>289</v>
      </c>
      <c r="D34" s="13" t="s">
        <v>294</v>
      </c>
      <c r="E34" s="30">
        <f>1500000*1.06</f>
        <v>1590000</v>
      </c>
      <c r="F34" s="13" t="s">
        <v>301</v>
      </c>
      <c r="G34" s="13" t="s">
        <v>304</v>
      </c>
      <c r="H34" s="13"/>
      <c r="I34" s="13" t="s">
        <v>297</v>
      </c>
      <c r="J34" s="13" t="s">
        <v>292</v>
      </c>
      <c r="K34" s="13"/>
      <c r="L34" s="1"/>
    </row>
    <row r="35" spans="1:12" s="16" customFormat="1" ht="153">
      <c r="A35" s="13" t="s">
        <v>91</v>
      </c>
      <c r="B35" s="13" t="s">
        <v>299</v>
      </c>
      <c r="C35" s="13" t="s">
        <v>289</v>
      </c>
      <c r="D35" s="13" t="s">
        <v>294</v>
      </c>
      <c r="E35" s="30">
        <f>3500000*1.06</f>
        <v>3710000</v>
      </c>
      <c r="F35" s="13" t="s">
        <v>301</v>
      </c>
      <c r="G35" s="13" t="s">
        <v>298</v>
      </c>
      <c r="H35" s="13"/>
      <c r="I35" s="13" t="s">
        <v>183</v>
      </c>
      <c r="J35" s="13" t="s">
        <v>292</v>
      </c>
      <c r="K35" s="13" t="s">
        <v>431</v>
      </c>
      <c r="L35" s="1"/>
    </row>
    <row r="36" spans="1:12" s="16" customFormat="1" ht="102">
      <c r="A36" s="13" t="s">
        <v>91</v>
      </c>
      <c r="B36" s="13" t="s">
        <v>337</v>
      </c>
      <c r="C36" s="13" t="s">
        <v>291</v>
      </c>
      <c r="D36" s="13" t="s">
        <v>292</v>
      </c>
      <c r="E36" s="30">
        <f>10000000*1.06</f>
        <v>10600000</v>
      </c>
      <c r="F36" s="13" t="s">
        <v>300</v>
      </c>
      <c r="G36" s="13" t="s">
        <v>303</v>
      </c>
      <c r="H36" s="13"/>
      <c r="I36" s="13" t="s">
        <v>292</v>
      </c>
      <c r="J36" s="13" t="s">
        <v>292</v>
      </c>
      <c r="K36" s="13" t="s">
        <v>432</v>
      </c>
      <c r="L36" s="1"/>
    </row>
    <row r="37" spans="1:12" s="16" customFormat="1" ht="102">
      <c r="A37" s="13" t="s">
        <v>91</v>
      </c>
      <c r="B37" s="13" t="s">
        <v>309</v>
      </c>
      <c r="C37" s="13" t="s">
        <v>305</v>
      </c>
      <c r="D37" s="13" t="s">
        <v>306</v>
      </c>
      <c r="E37" s="30">
        <v>20000000</v>
      </c>
      <c r="F37" s="13" t="s">
        <v>307</v>
      </c>
      <c r="G37" s="13" t="s">
        <v>308</v>
      </c>
      <c r="H37" s="13" t="s">
        <v>292</v>
      </c>
      <c r="I37" s="13" t="s">
        <v>292</v>
      </c>
      <c r="J37" s="13" t="s">
        <v>292</v>
      </c>
      <c r="K37" s="13" t="s">
        <v>433</v>
      </c>
      <c r="L37" s="1"/>
    </row>
    <row r="38" spans="1:12" s="16" customFormat="1" ht="102">
      <c r="A38" s="13" t="s">
        <v>91</v>
      </c>
      <c r="B38" s="13" t="s">
        <v>265</v>
      </c>
      <c r="C38" s="13" t="s">
        <v>92</v>
      </c>
      <c r="D38" s="13" t="s">
        <v>162</v>
      </c>
      <c r="E38" s="30">
        <v>1384300</v>
      </c>
      <c r="F38" s="13" t="s">
        <v>267</v>
      </c>
      <c r="G38" s="13" t="s">
        <v>122</v>
      </c>
      <c r="H38" s="13"/>
      <c r="I38" s="13" t="s">
        <v>123</v>
      </c>
      <c r="J38" s="13" t="s">
        <v>163</v>
      </c>
      <c r="K38" s="13" t="s">
        <v>124</v>
      </c>
      <c r="L38" s="1"/>
    </row>
    <row r="39" spans="1:12" s="16" customFormat="1" ht="159" customHeight="1">
      <c r="A39" s="13" t="s">
        <v>91</v>
      </c>
      <c r="B39" s="13" t="s">
        <v>316</v>
      </c>
      <c r="C39" s="13" t="s">
        <v>289</v>
      </c>
      <c r="D39" s="13" t="s">
        <v>317</v>
      </c>
      <c r="E39" s="30">
        <f>40000000*1.06</f>
        <v>42400000</v>
      </c>
      <c r="F39" s="13" t="s">
        <v>318</v>
      </c>
      <c r="G39" s="13" t="s">
        <v>303</v>
      </c>
      <c r="H39" s="13" t="s">
        <v>292</v>
      </c>
      <c r="I39" s="13" t="s">
        <v>292</v>
      </c>
      <c r="J39" s="13" t="s">
        <v>292</v>
      </c>
      <c r="K39" s="13" t="s">
        <v>434</v>
      </c>
      <c r="L39" s="1"/>
    </row>
    <row r="40" spans="1:12" s="16" customFormat="1" ht="102">
      <c r="A40" s="13" t="s">
        <v>91</v>
      </c>
      <c r="B40" s="13" t="s">
        <v>265</v>
      </c>
      <c r="C40" s="13" t="s">
        <v>92</v>
      </c>
      <c r="D40" s="13" t="s">
        <v>162</v>
      </c>
      <c r="E40" s="30">
        <v>1384300</v>
      </c>
      <c r="F40" s="13" t="s">
        <v>267</v>
      </c>
      <c r="G40" s="13" t="s">
        <v>122</v>
      </c>
      <c r="H40" s="13"/>
      <c r="I40" s="13" t="s">
        <v>123</v>
      </c>
      <c r="J40" s="13" t="s">
        <v>163</v>
      </c>
      <c r="K40" s="13" t="s">
        <v>124</v>
      </c>
      <c r="L40" s="1"/>
    </row>
    <row r="41" spans="1:12">
      <c r="A41" s="2" t="s">
        <v>64</v>
      </c>
      <c r="B41" s="2"/>
      <c r="C41" s="2"/>
      <c r="D41" s="2"/>
      <c r="E41" s="45">
        <f>SUM(E27:E40)</f>
        <v>90960215.560000002</v>
      </c>
      <c r="F41" s="2"/>
      <c r="G41" s="2"/>
      <c r="H41" s="2"/>
      <c r="I41" s="2"/>
      <c r="J41" s="2"/>
      <c r="K41" s="2"/>
      <c r="L41" s="1"/>
    </row>
    <row r="42" spans="1:12" s="95" customFormat="1">
      <c r="A42" s="104"/>
      <c r="B42" s="105"/>
      <c r="C42" s="105"/>
      <c r="D42" s="105"/>
      <c r="E42" s="106"/>
      <c r="F42" s="105"/>
      <c r="G42" s="105"/>
      <c r="H42" s="105"/>
      <c r="I42" s="105"/>
      <c r="J42" s="105"/>
      <c r="K42" s="107"/>
      <c r="L42" s="96"/>
    </row>
    <row r="43" spans="1:12" s="16" customFormat="1" ht="51">
      <c r="A43" s="101" t="s">
        <v>202</v>
      </c>
      <c r="B43" s="102" t="s">
        <v>376</v>
      </c>
      <c r="C43" s="102"/>
      <c r="D43" s="102"/>
      <c r="E43" s="103">
        <v>1790000</v>
      </c>
      <c r="F43" s="102"/>
      <c r="G43" s="102" t="s">
        <v>377</v>
      </c>
      <c r="H43" s="102"/>
      <c r="I43" s="102"/>
      <c r="J43" s="102"/>
      <c r="K43" s="102"/>
      <c r="L43" s="1"/>
    </row>
    <row r="44" spans="1:12" s="16" customFormat="1" ht="51">
      <c r="A44" s="97" t="s">
        <v>202</v>
      </c>
      <c r="B44" s="97" t="s">
        <v>378</v>
      </c>
      <c r="C44" s="97" t="s">
        <v>348</v>
      </c>
      <c r="D44" s="97"/>
      <c r="E44" s="98">
        <v>5000000</v>
      </c>
      <c r="F44" s="97"/>
      <c r="G44" s="97"/>
      <c r="H44" s="97"/>
      <c r="I44" s="97" t="s">
        <v>379</v>
      </c>
      <c r="J44" s="97"/>
      <c r="K44" s="99" t="s">
        <v>380</v>
      </c>
      <c r="L44" s="1"/>
    </row>
    <row r="45" spans="1:12" s="16" customFormat="1" ht="76.5">
      <c r="A45" s="97" t="s">
        <v>202</v>
      </c>
      <c r="B45" s="97" t="s">
        <v>381</v>
      </c>
      <c r="C45" s="97"/>
      <c r="D45" s="97"/>
      <c r="E45" s="98">
        <v>750000</v>
      </c>
      <c r="F45" s="97"/>
      <c r="G45" s="97"/>
      <c r="H45" s="97"/>
      <c r="I45" s="97" t="s">
        <v>379</v>
      </c>
      <c r="J45" s="97"/>
      <c r="K45" s="97" t="s">
        <v>382</v>
      </c>
      <c r="L45" s="1"/>
    </row>
    <row r="46" spans="1:12" s="16" customFormat="1" ht="38.25">
      <c r="A46" s="97" t="s">
        <v>202</v>
      </c>
      <c r="B46" s="97" t="s">
        <v>383</v>
      </c>
      <c r="C46" s="97" t="s">
        <v>384</v>
      </c>
      <c r="D46" s="97"/>
      <c r="E46" s="98">
        <v>4000000</v>
      </c>
      <c r="F46" s="97"/>
      <c r="G46" s="97"/>
      <c r="H46" s="97"/>
      <c r="I46" s="97" t="s">
        <v>379</v>
      </c>
      <c r="J46" s="97"/>
      <c r="K46" s="97" t="s">
        <v>385</v>
      </c>
      <c r="L46" s="1"/>
    </row>
    <row r="47" spans="1:12">
      <c r="A47" s="90" t="s">
        <v>64</v>
      </c>
      <c r="B47" s="91"/>
      <c r="C47" s="91"/>
      <c r="D47" s="91"/>
      <c r="E47" s="92">
        <f>SUM(E43:E46)</f>
        <v>11540000</v>
      </c>
      <c r="F47" s="91"/>
      <c r="G47" s="91"/>
      <c r="H47" s="91"/>
      <c r="I47" s="91"/>
      <c r="J47" s="91"/>
      <c r="K47" s="93"/>
    </row>
    <row r="48" spans="1:12" s="154" customFormat="1">
      <c r="A48" s="104"/>
      <c r="B48" s="105"/>
      <c r="C48" s="105"/>
      <c r="D48" s="105"/>
      <c r="E48" s="106"/>
      <c r="F48" s="105"/>
      <c r="G48" s="105"/>
      <c r="H48" s="105"/>
      <c r="I48" s="105"/>
      <c r="J48" s="105"/>
      <c r="K48" s="107"/>
    </row>
    <row r="49" spans="1:11" s="130" customFormat="1" ht="51">
      <c r="A49" s="155" t="s">
        <v>129</v>
      </c>
      <c r="B49" s="155" t="s">
        <v>419</v>
      </c>
      <c r="C49" s="155" t="s">
        <v>420</v>
      </c>
      <c r="D49" s="155"/>
      <c r="E49" s="156">
        <v>3500000</v>
      </c>
      <c r="F49" s="155" t="s">
        <v>36</v>
      </c>
      <c r="G49" s="155"/>
      <c r="H49" s="155"/>
      <c r="I49" s="155" t="s">
        <v>421</v>
      </c>
      <c r="J49" s="155"/>
      <c r="K49" s="131" t="s">
        <v>435</v>
      </c>
    </row>
    <row r="50" spans="1:11" s="130" customFormat="1">
      <c r="A50" s="155" t="s">
        <v>64</v>
      </c>
      <c r="B50" s="155"/>
      <c r="C50" s="155"/>
      <c r="D50" s="155"/>
      <c r="E50" s="156">
        <v>3500000</v>
      </c>
      <c r="F50" s="155"/>
      <c r="G50" s="155"/>
      <c r="H50" s="155"/>
      <c r="I50" s="155"/>
      <c r="J50" s="155"/>
      <c r="K50" s="155"/>
    </row>
    <row r="51" spans="1:11">
      <c r="A51" s="34"/>
      <c r="B51" s="35"/>
      <c r="C51" s="35"/>
      <c r="D51" s="35"/>
      <c r="E51" s="62"/>
      <c r="F51" s="35"/>
      <c r="G51" s="35"/>
      <c r="H51" s="35"/>
      <c r="I51" s="35"/>
      <c r="J51" s="35"/>
      <c r="K51" s="37"/>
    </row>
    <row r="52" spans="1:11" ht="140.25">
      <c r="A52" s="13" t="s">
        <v>203</v>
      </c>
      <c r="B52" s="13" t="s">
        <v>436</v>
      </c>
      <c r="C52" s="13" t="s">
        <v>437</v>
      </c>
      <c r="D52" s="13"/>
      <c r="E52" s="61">
        <v>38266000</v>
      </c>
      <c r="F52" s="13" t="s">
        <v>438</v>
      </c>
      <c r="G52" s="13"/>
      <c r="H52" s="13"/>
      <c r="I52" s="13" t="s">
        <v>439</v>
      </c>
      <c r="J52" s="13"/>
      <c r="K52" s="13"/>
    </row>
    <row r="53" spans="1:11">
      <c r="A53" s="13" t="s">
        <v>64</v>
      </c>
      <c r="B53" s="13"/>
      <c r="C53" s="13"/>
      <c r="D53" s="13"/>
      <c r="E53" s="61">
        <f>SUM(E52)</f>
        <v>38266000</v>
      </c>
      <c r="F53" s="13"/>
      <c r="G53" s="13"/>
      <c r="H53" s="13"/>
      <c r="I53" s="13"/>
      <c r="J53" s="13"/>
      <c r="K53" s="13"/>
    </row>
    <row r="54" spans="1:11">
      <c r="A54" s="34"/>
      <c r="B54" s="35"/>
      <c r="C54" s="35"/>
      <c r="D54" s="35"/>
      <c r="E54" s="62"/>
      <c r="F54" s="35"/>
      <c r="G54" s="35"/>
      <c r="H54" s="35"/>
      <c r="I54" s="35"/>
      <c r="J54" s="35"/>
      <c r="K54" s="37"/>
    </row>
    <row r="55" spans="1:11">
      <c r="A55" s="13" t="s">
        <v>204</v>
      </c>
      <c r="B55" s="13"/>
      <c r="C55" s="13"/>
      <c r="D55" s="13"/>
      <c r="E55" s="61"/>
      <c r="F55" s="13"/>
      <c r="G55" s="13"/>
      <c r="H55" s="13"/>
      <c r="I55" s="13"/>
      <c r="J55" s="13"/>
      <c r="K55" s="13"/>
    </row>
    <row r="56" spans="1:11">
      <c r="A56" s="13" t="s">
        <v>64</v>
      </c>
      <c r="B56" s="13"/>
      <c r="C56" s="13"/>
      <c r="D56" s="13"/>
      <c r="E56" s="61">
        <f>SUM(E55)</f>
        <v>0</v>
      </c>
      <c r="F56" s="13"/>
      <c r="G56" s="13"/>
      <c r="H56" s="13"/>
      <c r="I56" s="13"/>
      <c r="J56" s="13"/>
      <c r="K56" s="13"/>
    </row>
    <row r="57" spans="1:11" s="154" customFormat="1">
      <c r="A57" s="158"/>
      <c r="B57" s="159"/>
      <c r="C57" s="159"/>
      <c r="D57" s="159"/>
      <c r="E57" s="161"/>
      <c r="F57" s="159"/>
      <c r="G57" s="159"/>
      <c r="H57" s="159"/>
      <c r="I57" s="159"/>
      <c r="J57" s="159"/>
      <c r="K57" s="160"/>
    </row>
    <row r="58" spans="1:11" s="154" customFormat="1">
      <c r="A58" s="131" t="s">
        <v>440</v>
      </c>
      <c r="B58" s="131" t="s">
        <v>441</v>
      </c>
      <c r="C58" s="131"/>
      <c r="D58" s="131"/>
      <c r="E58" s="135">
        <v>200000</v>
      </c>
      <c r="F58" s="131"/>
      <c r="G58" s="131" t="s">
        <v>442</v>
      </c>
      <c r="H58" s="131"/>
      <c r="I58" s="131"/>
      <c r="J58" s="131"/>
      <c r="K58" s="131"/>
    </row>
    <row r="59" spans="1:11" s="154" customFormat="1">
      <c r="A59" s="131" t="s">
        <v>440</v>
      </c>
      <c r="B59" s="131" t="s">
        <v>443</v>
      </c>
      <c r="C59" s="131" t="s">
        <v>418</v>
      </c>
      <c r="D59" s="131"/>
      <c r="E59" s="185">
        <f>750000</f>
        <v>750000</v>
      </c>
      <c r="F59" s="131"/>
      <c r="G59" s="131" t="s">
        <v>36</v>
      </c>
      <c r="H59" s="131"/>
      <c r="I59" s="131"/>
      <c r="J59" s="131"/>
      <c r="K59" s="131"/>
    </row>
    <row r="60" spans="1:11" s="154" customFormat="1" ht="25.5">
      <c r="A60" s="131" t="s">
        <v>440</v>
      </c>
      <c r="B60" s="131" t="s">
        <v>446</v>
      </c>
      <c r="C60" s="131" t="s">
        <v>445</v>
      </c>
      <c r="D60" s="131"/>
      <c r="E60" s="135">
        <v>60000</v>
      </c>
      <c r="F60" s="131"/>
      <c r="G60" s="131" t="s">
        <v>444</v>
      </c>
      <c r="H60" s="131"/>
      <c r="I60" s="131"/>
      <c r="J60" s="131"/>
      <c r="K60" s="131"/>
    </row>
    <row r="61" spans="1:11" s="154" customFormat="1">
      <c r="A61" s="131"/>
      <c r="B61" s="131"/>
      <c r="C61" s="131"/>
      <c r="D61" s="131"/>
      <c r="E61" s="135">
        <f>SUM(E58:E60)</f>
        <v>1010000</v>
      </c>
      <c r="F61" s="131"/>
      <c r="G61" s="131"/>
      <c r="H61" s="131"/>
      <c r="I61" s="131"/>
      <c r="J61" s="131"/>
      <c r="K61" s="131"/>
    </row>
    <row r="62" spans="1:11">
      <c r="A62" s="34"/>
      <c r="B62" s="35"/>
      <c r="C62" s="35"/>
      <c r="D62" s="35"/>
      <c r="E62" s="62"/>
      <c r="F62" s="35"/>
      <c r="G62" s="35"/>
      <c r="H62" s="35"/>
      <c r="I62" s="35"/>
      <c r="J62" s="35"/>
      <c r="K62" s="37"/>
    </row>
    <row r="63" spans="1:11" ht="38.25">
      <c r="A63" s="131" t="s">
        <v>408</v>
      </c>
      <c r="B63" s="131" t="s">
        <v>409</v>
      </c>
      <c r="C63" s="131" t="s">
        <v>25</v>
      </c>
      <c r="D63" s="131" t="s">
        <v>269</v>
      </c>
      <c r="E63" s="141">
        <v>97080</v>
      </c>
      <c r="F63" s="131" t="s">
        <v>410</v>
      </c>
      <c r="G63" s="131" t="s">
        <v>411</v>
      </c>
      <c r="H63" s="131"/>
      <c r="I63" s="131"/>
      <c r="J63" s="131"/>
      <c r="K63" s="131"/>
    </row>
    <row r="64" spans="1:11" ht="25.5">
      <c r="A64" s="131" t="s">
        <v>408</v>
      </c>
      <c r="B64" s="131" t="s">
        <v>412</v>
      </c>
      <c r="C64" s="131" t="s">
        <v>25</v>
      </c>
      <c r="D64" s="131" t="s">
        <v>413</v>
      </c>
      <c r="E64" s="141">
        <v>378787</v>
      </c>
      <c r="F64" s="131" t="s">
        <v>410</v>
      </c>
      <c r="G64" s="131" t="s">
        <v>411</v>
      </c>
      <c r="H64" s="131"/>
      <c r="I64" s="131"/>
      <c r="J64" s="131"/>
      <c r="K64" s="131"/>
    </row>
    <row r="65" spans="1:11" ht="51">
      <c r="A65" s="131" t="s">
        <v>408</v>
      </c>
      <c r="B65" s="131" t="s">
        <v>414</v>
      </c>
      <c r="C65" s="131" t="s">
        <v>180</v>
      </c>
      <c r="D65" s="131" t="s">
        <v>415</v>
      </c>
      <c r="E65" s="141">
        <v>736253</v>
      </c>
      <c r="F65" s="131" t="s">
        <v>416</v>
      </c>
      <c r="G65" s="131" t="s">
        <v>411</v>
      </c>
      <c r="H65" s="131"/>
      <c r="I65" s="131"/>
      <c r="J65" s="131"/>
      <c r="K65" s="131"/>
    </row>
    <row r="66" spans="1:11">
      <c r="A66" s="131" t="s">
        <v>64</v>
      </c>
      <c r="B66" s="131"/>
      <c r="C66" s="131"/>
      <c r="D66" s="131"/>
      <c r="E66" s="135">
        <f>SUM(E63:E65)</f>
        <v>1212120</v>
      </c>
      <c r="F66" s="131"/>
      <c r="G66" s="131"/>
      <c r="H66" s="131"/>
      <c r="I66" s="131"/>
      <c r="J66" s="131"/>
      <c r="K66" s="131"/>
    </row>
    <row r="67" spans="1:11">
      <c r="A67" s="132"/>
      <c r="B67" s="133"/>
      <c r="C67" s="133"/>
      <c r="D67" s="133"/>
      <c r="E67" s="136"/>
      <c r="F67" s="133"/>
      <c r="G67" s="133"/>
      <c r="H67" s="133"/>
      <c r="I67" s="133"/>
      <c r="J67" s="133"/>
      <c r="K67" s="134"/>
    </row>
    <row r="68" spans="1:11">
      <c r="A68" s="53" t="s">
        <v>171</v>
      </c>
      <c r="B68" s="53"/>
      <c r="C68" s="53"/>
      <c r="D68" s="53"/>
      <c r="E68" s="54">
        <f>+E47+E53+E56+E41+E25+E17+E9+E66+E50+E61</f>
        <v>302538335.56</v>
      </c>
      <c r="F68" s="53"/>
      <c r="G68" s="53"/>
      <c r="H68" s="53"/>
      <c r="I68" s="53"/>
      <c r="J68" s="53"/>
      <c r="K68" s="53"/>
    </row>
  </sheetData>
  <mergeCells count="4">
    <mergeCell ref="A1:K1"/>
    <mergeCell ref="A3:K3"/>
    <mergeCell ref="C5:D5"/>
    <mergeCell ref="G5:J5"/>
  </mergeCells>
  <pageMargins left="0.7" right="0.7" top="0.75" bottom="0.75" header="0.3" footer="0.3"/>
  <pageSetup paperSize="9" scale="71" fitToHeight="16" orientation="landscape" horizontalDpi="4294967293" verticalDpi="4294967293" r:id="rId1"/>
  <headerFooter>
    <oddHeader>&amp;C&amp;A/&amp;F</oddHeader>
    <oddFooter>&amp;R&amp;P/&amp;N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9"/>
  <sheetViews>
    <sheetView tabSelected="1" zoomScaleNormal="100" workbookViewId="0">
      <selection activeCell="P12" sqref="P12"/>
    </sheetView>
  </sheetViews>
  <sheetFormatPr baseColWidth="10" defaultColWidth="11.5703125" defaultRowHeight="15"/>
  <cols>
    <col min="1" max="1" width="25.7109375" customWidth="1"/>
    <col min="2" max="2" width="10.7109375" customWidth="1"/>
    <col min="3" max="4" width="10.7109375" style="154" customWidth="1"/>
    <col min="5" max="5" width="10.7109375" customWidth="1"/>
    <col min="6" max="6" width="10.7109375" style="154" customWidth="1"/>
    <col min="7" max="7" width="11.7109375" style="154" customWidth="1"/>
    <col min="8" max="10" width="10.7109375" customWidth="1"/>
    <col min="11" max="11" width="2.7109375" customWidth="1"/>
  </cols>
  <sheetData>
    <row r="1" spans="1:9">
      <c r="A1" s="233" t="s">
        <v>478</v>
      </c>
      <c r="B1" s="164"/>
      <c r="C1" s="164"/>
      <c r="D1" s="164"/>
      <c r="E1" s="232" t="s">
        <v>447</v>
      </c>
      <c r="F1" s="164"/>
      <c r="G1" s="164"/>
      <c r="H1" s="163"/>
      <c r="I1" s="163"/>
    </row>
    <row r="2" spans="1:9" s="16" customFormat="1" ht="15.75" thickBot="1">
      <c r="A2" s="163"/>
      <c r="B2" s="164"/>
      <c r="C2" s="164"/>
      <c r="D2" s="164"/>
      <c r="E2" s="164"/>
      <c r="F2" s="164"/>
      <c r="G2" s="164"/>
      <c r="H2" s="163"/>
      <c r="I2" s="163"/>
    </row>
    <row r="3" spans="1:9" ht="60">
      <c r="A3" s="220" t="s">
        <v>470</v>
      </c>
      <c r="B3" s="221" t="s">
        <v>243</v>
      </c>
      <c r="C3" s="221"/>
      <c r="D3" s="221"/>
      <c r="E3" s="221" t="s">
        <v>244</v>
      </c>
      <c r="F3" s="221"/>
      <c r="G3" s="221"/>
      <c r="H3" s="221" t="s">
        <v>245</v>
      </c>
      <c r="I3" s="222" t="s">
        <v>246</v>
      </c>
    </row>
    <row r="4" spans="1:9">
      <c r="A4" s="223" t="s">
        <v>9</v>
      </c>
      <c r="B4" s="165">
        <f>+'Reall. sur proj existants'!E16</f>
        <v>15110000</v>
      </c>
      <c r="C4" s="165"/>
      <c r="D4" s="165"/>
      <c r="E4" s="165">
        <f>+'Dde Fonds sup projets existants'!E8</f>
        <v>50000000</v>
      </c>
      <c r="F4" s="165"/>
      <c r="G4" s="165"/>
      <c r="H4" s="165">
        <f>+'Nouveaux projets'!E9</f>
        <v>20000000</v>
      </c>
      <c r="I4" s="224">
        <f>SUM(B4:H4)</f>
        <v>85110000</v>
      </c>
    </row>
    <row r="5" spans="1:9">
      <c r="A5" s="223" t="s">
        <v>90</v>
      </c>
      <c r="B5" s="165">
        <f>+'Reall. sur proj existants'!E51</f>
        <v>10000000</v>
      </c>
      <c r="C5" s="165"/>
      <c r="D5" s="165"/>
      <c r="E5" s="165">
        <f>+'Dde Fonds sup projets existants'!E28</f>
        <v>50000000</v>
      </c>
      <c r="F5" s="165"/>
      <c r="G5" s="165"/>
      <c r="H5" s="165">
        <f>+'Nouveaux projets'!E17</f>
        <v>130000000</v>
      </c>
      <c r="I5" s="224">
        <f t="shared" ref="I5:I6" si="0">SUM(B5:H5)</f>
        <v>190000000</v>
      </c>
    </row>
    <row r="6" spans="1:9">
      <c r="A6" s="223" t="s">
        <v>91</v>
      </c>
      <c r="B6" s="166">
        <f>+'Reall. sur proj existants'!E38</f>
        <v>9149834.5232000016</v>
      </c>
      <c r="C6" s="166"/>
      <c r="D6" s="166"/>
      <c r="E6" s="166">
        <f>+'Dde Fonds sup projets existants'!E19</f>
        <v>19000000</v>
      </c>
      <c r="F6" s="166"/>
      <c r="G6" s="166"/>
      <c r="H6" s="166">
        <f>+'Nouveaux projets'!E41</f>
        <v>90960215.560000002</v>
      </c>
      <c r="I6" s="225">
        <f t="shared" si="0"/>
        <v>119110050.08320001</v>
      </c>
    </row>
    <row r="7" spans="1:9">
      <c r="A7" s="226"/>
      <c r="B7" s="167"/>
      <c r="C7" s="167"/>
      <c r="D7" s="167"/>
      <c r="E7" s="167"/>
      <c r="F7" s="167"/>
      <c r="G7" s="167"/>
      <c r="H7" s="167"/>
      <c r="I7" s="227"/>
    </row>
    <row r="8" spans="1:9">
      <c r="A8" s="223" t="s">
        <v>203</v>
      </c>
      <c r="B8" s="168">
        <f>+'Reall. sur proj existants'!E75</f>
        <v>0</v>
      </c>
      <c r="C8" s="168"/>
      <c r="D8" s="168"/>
      <c r="E8" s="168">
        <f>+'Dde Fonds sup projets existants'!E35</f>
        <v>0</v>
      </c>
      <c r="F8" s="168"/>
      <c r="G8" s="168"/>
      <c r="H8" s="168">
        <f>+'Nouveaux projets'!E53</f>
        <v>38266000</v>
      </c>
      <c r="I8" s="228">
        <f t="shared" ref="I8:I15" si="1">SUM(B8:H8)</f>
        <v>38266000</v>
      </c>
    </row>
    <row r="9" spans="1:9">
      <c r="A9" s="223" t="s">
        <v>247</v>
      </c>
      <c r="B9" s="165">
        <f>+'Reall. sur proj existants'!E72</f>
        <v>20385181</v>
      </c>
      <c r="C9" s="165"/>
      <c r="D9" s="165"/>
      <c r="E9" s="165">
        <f>+'Dde Fonds sup projets existants'!E32</f>
        <v>0</v>
      </c>
      <c r="F9" s="165"/>
      <c r="G9" s="165"/>
      <c r="H9" s="165">
        <f>+'Nouveaux projets'!E47</f>
        <v>11540000</v>
      </c>
      <c r="I9" s="224">
        <f t="shared" si="1"/>
        <v>31925181</v>
      </c>
    </row>
    <row r="10" spans="1:9">
      <c r="A10" s="223" t="s">
        <v>248</v>
      </c>
      <c r="B10" s="165"/>
      <c r="C10" s="165"/>
      <c r="D10" s="165"/>
      <c r="E10" s="165">
        <f>'Dde Fonds sup projets existants'!E12</f>
        <v>2000000</v>
      </c>
      <c r="F10" s="165"/>
      <c r="G10" s="165"/>
      <c r="H10" s="165">
        <f>+'Nouveaux projets'!E50</f>
        <v>3500000</v>
      </c>
      <c r="I10" s="224">
        <f t="shared" si="1"/>
        <v>5500000</v>
      </c>
    </row>
    <row r="11" spans="1:9">
      <c r="A11" s="223" t="s">
        <v>249</v>
      </c>
      <c r="B11" s="165">
        <f>+'Reall. sur proj existants'!E22</f>
        <v>2950000</v>
      </c>
      <c r="C11" s="165"/>
      <c r="D11" s="165"/>
      <c r="E11" s="165">
        <f>+'Dde Fonds sup projets existants'!E15</f>
        <v>0</v>
      </c>
      <c r="F11" s="165"/>
      <c r="G11" s="165"/>
      <c r="H11" s="165">
        <f>+'Nouveaux projets'!E25</f>
        <v>6050000</v>
      </c>
      <c r="I11" s="224">
        <f t="shared" si="1"/>
        <v>9000000</v>
      </c>
    </row>
    <row r="12" spans="1:9">
      <c r="A12" s="223" t="s">
        <v>250</v>
      </c>
      <c r="B12" s="165">
        <f>+'Reall. sur proj existants'!E78</f>
        <v>0</v>
      </c>
      <c r="C12" s="165"/>
      <c r="D12" s="165"/>
      <c r="E12" s="165">
        <f>+'Dde Fonds sup projets existants'!E40</f>
        <v>0</v>
      </c>
      <c r="F12" s="165"/>
      <c r="G12" s="165"/>
      <c r="H12" s="165">
        <f>+'Nouveaux projets'!E56</f>
        <v>0</v>
      </c>
      <c r="I12" s="224">
        <f t="shared" si="1"/>
        <v>0</v>
      </c>
    </row>
    <row r="13" spans="1:9">
      <c r="A13" s="223" t="s">
        <v>251</v>
      </c>
      <c r="B13" s="165">
        <f>+'Reall. sur proj existants'!E57</f>
        <v>0</v>
      </c>
      <c r="C13" s="165"/>
      <c r="D13" s="165"/>
      <c r="E13" s="165">
        <v>0</v>
      </c>
      <c r="F13" s="165"/>
      <c r="G13" s="165"/>
      <c r="H13" s="165">
        <v>0</v>
      </c>
      <c r="I13" s="224">
        <f t="shared" si="1"/>
        <v>0</v>
      </c>
    </row>
    <row r="14" spans="1:9" s="154" customFormat="1">
      <c r="A14" s="223" t="s">
        <v>440</v>
      </c>
      <c r="B14" s="166"/>
      <c r="C14" s="166"/>
      <c r="D14" s="166"/>
      <c r="E14" s="166"/>
      <c r="F14" s="166"/>
      <c r="G14" s="166"/>
      <c r="H14" s="166">
        <f>+'Nouveaux projets'!E61</f>
        <v>1010000</v>
      </c>
      <c r="I14" s="224"/>
    </row>
    <row r="15" spans="1:9">
      <c r="A15" s="223" t="s">
        <v>408</v>
      </c>
      <c r="B15" s="166"/>
      <c r="C15" s="166"/>
      <c r="D15" s="166"/>
      <c r="E15" s="166">
        <f>+'Dde Fonds sup projets existants'!E43</f>
        <v>0</v>
      </c>
      <c r="F15" s="166"/>
      <c r="G15" s="166"/>
      <c r="H15" s="166">
        <f>+'Nouveaux projets'!E66</f>
        <v>1212120</v>
      </c>
      <c r="I15" s="224">
        <f t="shared" si="1"/>
        <v>1212120</v>
      </c>
    </row>
    <row r="16" spans="1:9">
      <c r="A16" s="226"/>
      <c r="B16" s="167"/>
      <c r="C16" s="167"/>
      <c r="D16" s="167"/>
      <c r="E16" s="167"/>
      <c r="F16" s="167"/>
      <c r="G16" s="167"/>
      <c r="H16" s="167"/>
      <c r="I16" s="227"/>
    </row>
    <row r="17" spans="1:13" ht="15.75" thickBot="1">
      <c r="A17" s="229" t="s">
        <v>171</v>
      </c>
      <c r="B17" s="230">
        <f>SUM(B4:B16)</f>
        <v>57595015.523200005</v>
      </c>
      <c r="C17" s="230"/>
      <c r="D17" s="230"/>
      <c r="E17" s="230">
        <f t="shared" ref="E17:H17" si="2">SUM(E4:E16)</f>
        <v>121000000</v>
      </c>
      <c r="F17" s="230"/>
      <c r="G17" s="230"/>
      <c r="H17" s="230">
        <f t="shared" si="2"/>
        <v>302538335.56</v>
      </c>
      <c r="I17" s="231">
        <f>SUM(B17:H17)</f>
        <v>481133351.08319998</v>
      </c>
      <c r="J17" s="157"/>
    </row>
    <row r="18" spans="1:13">
      <c r="B18" s="193"/>
      <c r="C18" s="193"/>
      <c r="D18" s="193"/>
      <c r="E18" s="193"/>
      <c r="F18" s="193"/>
      <c r="G18" s="193"/>
      <c r="H18" s="193"/>
      <c r="I18" s="193"/>
    </row>
    <row r="21" spans="1:13">
      <c r="E21" s="172" t="s">
        <v>448</v>
      </c>
    </row>
    <row r="22" spans="1:13" ht="15.75" thickBot="1"/>
    <row r="23" spans="1:13" ht="15.75" thickBot="1">
      <c r="A23" s="195" t="s">
        <v>476</v>
      </c>
      <c r="B23" s="215" t="s">
        <v>9</v>
      </c>
      <c r="C23" s="216"/>
      <c r="D23" s="216"/>
      <c r="E23" s="216" t="s">
        <v>90</v>
      </c>
      <c r="F23" s="216"/>
      <c r="G23" s="216"/>
      <c r="H23" s="216" t="s">
        <v>91</v>
      </c>
      <c r="I23" s="216"/>
      <c r="J23" s="217"/>
    </row>
    <row r="24" spans="1:13" s="154" customFormat="1">
      <c r="A24" s="172" t="s">
        <v>469</v>
      </c>
      <c r="B24" s="174"/>
      <c r="C24" s="213">
        <v>50000000</v>
      </c>
      <c r="D24" s="218">
        <v>20000000</v>
      </c>
      <c r="E24" s="174">
        <v>1000000</v>
      </c>
      <c r="F24" s="183">
        <f>+'Dde Fonds sup projets existants'!E22</f>
        <v>8000000</v>
      </c>
      <c r="G24" s="184"/>
      <c r="H24" s="174">
        <f>+'Reall. sur proj existants'!E24+'Reall. sur proj existants'!E25</f>
        <v>5777000.0000000009</v>
      </c>
      <c r="I24" s="183"/>
      <c r="J24" s="184"/>
      <c r="K24" s="157"/>
      <c r="L24" s="157"/>
      <c r="M24" s="157"/>
    </row>
    <row r="25" spans="1:13" s="154" customFormat="1">
      <c r="A25" s="172" t="s">
        <v>458</v>
      </c>
      <c r="B25" s="175"/>
      <c r="C25" s="214"/>
      <c r="D25" s="219"/>
      <c r="E25" s="175"/>
      <c r="F25" s="173">
        <f>+'Dde Fonds sup projets existants'!E27</f>
        <v>13500000</v>
      </c>
      <c r="G25" s="177"/>
      <c r="H25" s="175"/>
      <c r="I25" s="173"/>
      <c r="J25" s="177"/>
      <c r="K25" s="157"/>
      <c r="L25" s="157"/>
      <c r="M25" s="157"/>
    </row>
    <row r="26" spans="1:13" s="154" customFormat="1">
      <c r="A26" s="172" t="s">
        <v>456</v>
      </c>
      <c r="B26" s="175"/>
      <c r="C26" s="214"/>
      <c r="D26" s="176"/>
      <c r="E26" s="175">
        <v>1000000</v>
      </c>
      <c r="F26" s="173">
        <f>+'Dde Fonds sup projets existants'!E25</f>
        <v>5000000</v>
      </c>
      <c r="G26" s="177">
        <f>+'Nouveaux projets'!E14</f>
        <v>35000000</v>
      </c>
      <c r="H26" s="175">
        <f>+'Reall. sur proj existants'!E33+'Reall. sur proj existants'!E35+'Reall. sur proj existants'!E27+'Reall. sur proj existants'!E26</f>
        <v>1442371.3632</v>
      </c>
      <c r="I26" s="173">
        <f>+'Dde Fonds sup projets existants'!E17</f>
        <v>4000000</v>
      </c>
      <c r="J26" s="177">
        <f>+'Nouveaux projets'!E31+'Nouveaux projets'!E32+'Nouveaux projets'!E33+'Nouveaux projets'!E35+'Nouveaux projets'!E36+'Nouveaux projets'!E38+'Nouveaux projets'!E39+'Nouveaux projets'!E40</f>
        <v>67017200</v>
      </c>
      <c r="K26" s="157"/>
      <c r="L26" s="157"/>
      <c r="M26" s="157"/>
    </row>
    <row r="27" spans="1:13">
      <c r="A27" s="172" t="s">
        <v>450</v>
      </c>
      <c r="B27" s="175">
        <f>1010000</f>
        <v>1010000</v>
      </c>
      <c r="C27" s="214"/>
      <c r="D27" s="176"/>
      <c r="E27" s="175">
        <v>800000</v>
      </c>
      <c r="F27" s="173">
        <f>+'Dde Fonds sup projets existants'!E23</f>
        <v>2000000</v>
      </c>
      <c r="G27" s="177">
        <f>+'Nouveaux projets'!E15</f>
        <v>20000000</v>
      </c>
      <c r="H27" s="175"/>
      <c r="I27" s="173"/>
      <c r="J27" s="177"/>
      <c r="K27" s="157"/>
      <c r="L27" s="157"/>
      <c r="M27" s="157"/>
    </row>
    <row r="28" spans="1:13" s="154" customFormat="1">
      <c r="A28" s="172" t="s">
        <v>451</v>
      </c>
      <c r="B28" s="175">
        <v>8000000</v>
      </c>
      <c r="C28" s="214"/>
      <c r="D28" s="176"/>
      <c r="E28" s="175"/>
      <c r="F28" s="173">
        <f>+'Dde Fonds sup projets existants'!E24</f>
        <v>6000000</v>
      </c>
      <c r="G28" s="177">
        <f>+'Nouveaux projets'!E11</f>
        <v>30000000</v>
      </c>
      <c r="H28" s="175"/>
      <c r="I28" s="173">
        <f>+'Dde Fonds sup projets existants'!E18</f>
        <v>15000000</v>
      </c>
      <c r="J28" s="177">
        <f>+'Nouveaux projets'!E27+'Nouveaux projets'!E28</f>
        <v>763200</v>
      </c>
      <c r="K28" s="157"/>
      <c r="L28" s="157"/>
      <c r="M28" s="157"/>
    </row>
    <row r="29" spans="1:13" s="154" customFormat="1">
      <c r="A29" s="172" t="s">
        <v>464</v>
      </c>
      <c r="B29" s="175"/>
      <c r="C29" s="173"/>
      <c r="D29" s="177"/>
      <c r="E29" s="175"/>
      <c r="F29" s="173">
        <f>+'Dde Fonds sup projets existants'!E21</f>
        <v>15000000</v>
      </c>
      <c r="G29" s="177">
        <f>+'Nouveaux projets'!E16</f>
        <v>25000000</v>
      </c>
      <c r="H29" s="175"/>
      <c r="I29" s="173"/>
      <c r="J29" s="177"/>
      <c r="K29" s="157"/>
      <c r="L29" s="157"/>
      <c r="M29" s="157"/>
    </row>
    <row r="30" spans="1:13">
      <c r="A30" s="172" t="s">
        <v>452</v>
      </c>
      <c r="B30" s="175">
        <v>600000</v>
      </c>
      <c r="C30" s="173"/>
      <c r="D30" s="177"/>
      <c r="E30" s="175"/>
      <c r="F30" s="173"/>
      <c r="G30" s="177"/>
      <c r="H30" s="175"/>
      <c r="I30" s="173"/>
      <c r="J30" s="177"/>
      <c r="K30" s="157"/>
      <c r="L30" s="157"/>
      <c r="M30" s="157"/>
    </row>
    <row r="31" spans="1:13" s="154" customFormat="1">
      <c r="A31" s="172" t="s">
        <v>459</v>
      </c>
      <c r="B31" s="175">
        <v>2000000</v>
      </c>
      <c r="C31" s="173"/>
      <c r="D31" s="177"/>
      <c r="E31" s="175"/>
      <c r="F31" s="173"/>
      <c r="G31" s="177"/>
      <c r="H31" s="175"/>
      <c r="I31" s="173"/>
      <c r="J31" s="177"/>
      <c r="K31" s="157"/>
      <c r="L31" s="157"/>
      <c r="M31" s="157"/>
    </row>
    <row r="32" spans="1:13" s="154" customFormat="1">
      <c r="A32" s="172" t="s">
        <v>453</v>
      </c>
      <c r="B32" s="175">
        <v>1000000</v>
      </c>
      <c r="C32" s="173"/>
      <c r="D32" s="177"/>
      <c r="E32" s="175"/>
      <c r="F32" s="173"/>
      <c r="G32" s="177"/>
      <c r="H32" s="175"/>
      <c r="I32" s="173"/>
      <c r="J32" s="177"/>
      <c r="K32" s="157"/>
      <c r="L32" s="157"/>
      <c r="M32" s="157"/>
    </row>
    <row r="33" spans="1:13">
      <c r="A33" s="172" t="s">
        <v>454</v>
      </c>
      <c r="B33" s="175">
        <v>500000</v>
      </c>
      <c r="C33" s="173"/>
      <c r="D33" s="177"/>
      <c r="E33" s="175">
        <v>1000000</v>
      </c>
      <c r="F33" s="173"/>
      <c r="G33" s="177"/>
      <c r="H33" s="175"/>
      <c r="I33" s="173"/>
      <c r="J33" s="177"/>
      <c r="K33" s="157"/>
      <c r="L33" s="157"/>
      <c r="M33" s="157"/>
    </row>
    <row r="34" spans="1:13" s="154" customFormat="1">
      <c r="A34" s="172" t="s">
        <v>460</v>
      </c>
      <c r="B34" s="175"/>
      <c r="C34" s="173"/>
      <c r="D34" s="177"/>
      <c r="E34" s="175">
        <v>1000000</v>
      </c>
      <c r="F34" s="173">
        <f>+'Dde Fonds sup projets existants'!E26</f>
        <v>500000</v>
      </c>
      <c r="G34" s="177"/>
      <c r="H34" s="175"/>
      <c r="I34" s="173"/>
      <c r="J34" s="177">
        <f>+'Nouveaux projets'!E37</f>
        <v>20000000</v>
      </c>
      <c r="K34" s="157"/>
      <c r="L34" s="157"/>
      <c r="M34" s="157"/>
    </row>
    <row r="35" spans="1:13">
      <c r="A35" s="172" t="s">
        <v>465</v>
      </c>
      <c r="B35" s="175">
        <v>2000000</v>
      </c>
      <c r="C35" s="173"/>
      <c r="D35" s="177"/>
      <c r="E35" s="175"/>
      <c r="F35" s="173"/>
      <c r="G35" s="177"/>
      <c r="H35" s="175"/>
      <c r="I35" s="173"/>
      <c r="J35" s="177"/>
      <c r="K35" s="157"/>
      <c r="L35" s="157"/>
      <c r="M35" s="157"/>
    </row>
    <row r="36" spans="1:13">
      <c r="A36" s="172" t="s">
        <v>455</v>
      </c>
      <c r="B36" s="175"/>
      <c r="C36" s="173"/>
      <c r="D36" s="177"/>
      <c r="E36" s="175">
        <v>1000000</v>
      </c>
      <c r="F36" s="173"/>
      <c r="G36" s="177">
        <v>20000000</v>
      </c>
      <c r="H36" s="175">
        <f>+'Reall. sur proj existants'!E32</f>
        <v>272500</v>
      </c>
      <c r="I36" s="173"/>
      <c r="J36" s="177">
        <f>+'Nouveaux projets'!E34</f>
        <v>1590000</v>
      </c>
      <c r="K36" s="157"/>
      <c r="L36" s="157"/>
      <c r="M36" s="157"/>
    </row>
    <row r="37" spans="1:13">
      <c r="B37" s="178"/>
      <c r="C37" s="113"/>
      <c r="D37" s="179"/>
      <c r="E37" s="178"/>
      <c r="F37" s="113"/>
      <c r="G37" s="177"/>
      <c r="H37" s="178"/>
      <c r="I37" s="113"/>
      <c r="J37" s="177"/>
      <c r="K37" s="157"/>
      <c r="L37" s="157"/>
      <c r="M37" s="157"/>
    </row>
    <row r="38" spans="1:13" s="154" customFormat="1">
      <c r="A38" s="172" t="s">
        <v>461</v>
      </c>
      <c r="B38" s="175"/>
      <c r="C38" s="173"/>
      <c r="D38" s="177"/>
      <c r="E38" s="175"/>
      <c r="F38" s="173"/>
      <c r="G38" s="177"/>
      <c r="H38" s="175">
        <f>+'Reall. sur proj existants'!E36+'Reall. sur proj existants'!E37</f>
        <v>1050480</v>
      </c>
      <c r="I38" s="173"/>
      <c r="J38" s="177"/>
      <c r="K38" s="157"/>
      <c r="L38" s="157"/>
      <c r="M38" s="157"/>
    </row>
    <row r="39" spans="1:13" s="154" customFormat="1">
      <c r="A39" s="172" t="s">
        <v>462</v>
      </c>
      <c r="B39" s="175"/>
      <c r="C39" s="173"/>
      <c r="D39" s="177"/>
      <c r="E39" s="175"/>
      <c r="F39" s="173"/>
      <c r="G39" s="177"/>
      <c r="H39" s="175">
        <f>+'Reall. sur proj existants'!E28+'Reall. sur proj existants'!E29+'Reall. sur proj existants'!E34</f>
        <v>334983.16000000003</v>
      </c>
      <c r="I39" s="173"/>
      <c r="J39" s="177">
        <f>+'Nouveaux projets'!E29+'Nouveaux projets'!E30</f>
        <v>1589815.56</v>
      </c>
      <c r="K39" s="157"/>
      <c r="L39" s="157"/>
      <c r="M39" s="157"/>
    </row>
    <row r="40" spans="1:13" s="154" customFormat="1">
      <c r="A40" s="172" t="s">
        <v>463</v>
      </c>
      <c r="B40" s="175"/>
      <c r="C40" s="173"/>
      <c r="D40" s="177"/>
      <c r="E40" s="175"/>
      <c r="F40" s="173"/>
      <c r="G40" s="177"/>
      <c r="H40" s="175">
        <f>+'Reall. sur proj existants'!E31+'Reall. sur proj existants'!E30</f>
        <v>272500</v>
      </c>
      <c r="I40" s="173"/>
      <c r="J40" s="177"/>
      <c r="K40" s="157"/>
      <c r="L40" s="157"/>
      <c r="M40" s="157"/>
    </row>
    <row r="41" spans="1:13" ht="15.75" thickBot="1">
      <c r="A41" s="172" t="s">
        <v>457</v>
      </c>
      <c r="B41" s="180"/>
      <c r="C41" s="181"/>
      <c r="D41" s="182"/>
      <c r="E41" s="180">
        <v>4200000</v>
      </c>
      <c r="F41" s="181"/>
      <c r="G41" s="182"/>
      <c r="H41" s="180"/>
      <c r="I41" s="181"/>
      <c r="J41" s="182"/>
      <c r="K41" s="157"/>
      <c r="L41" s="157"/>
      <c r="M41" s="157"/>
    </row>
    <row r="42" spans="1:13" ht="15.75" thickBot="1">
      <c r="A42" s="192"/>
      <c r="B42" s="191"/>
      <c r="C42" s="191"/>
      <c r="D42" s="191"/>
      <c r="E42" s="191"/>
      <c r="F42" s="191"/>
      <c r="G42" s="191"/>
      <c r="H42" s="191"/>
      <c r="I42" s="191"/>
      <c r="J42" s="191"/>
      <c r="K42" s="157"/>
      <c r="L42" s="157"/>
      <c r="M42" s="157"/>
    </row>
    <row r="43" spans="1:13">
      <c r="A43" s="190" t="s">
        <v>474</v>
      </c>
      <c r="B43" s="174">
        <f>SUM(B27:B42)</f>
        <v>15110000</v>
      </c>
      <c r="C43" s="183">
        <f t="shared" ref="C43:J43" si="3">SUM(C24:C42)</f>
        <v>50000000</v>
      </c>
      <c r="D43" s="183">
        <f t="shared" si="3"/>
        <v>20000000</v>
      </c>
      <c r="E43" s="183">
        <f t="shared" si="3"/>
        <v>10000000</v>
      </c>
      <c r="F43" s="183">
        <f t="shared" si="3"/>
        <v>50000000</v>
      </c>
      <c r="G43" s="183">
        <f t="shared" si="3"/>
        <v>130000000</v>
      </c>
      <c r="H43" s="183">
        <f t="shared" si="3"/>
        <v>9149834.5232000016</v>
      </c>
      <c r="I43" s="183">
        <f t="shared" si="3"/>
        <v>19000000</v>
      </c>
      <c r="J43" s="184">
        <f t="shared" si="3"/>
        <v>90960215.560000002</v>
      </c>
      <c r="L43" s="196">
        <f>SUM(B43:K43)</f>
        <v>394220050.08319998</v>
      </c>
    </row>
    <row r="44" spans="1:13" s="154" customFormat="1" ht="15.75" thickBot="1">
      <c r="A44" s="190" t="s">
        <v>475</v>
      </c>
      <c r="B44" s="210">
        <f>+B43+C43+D43</f>
        <v>85110000</v>
      </c>
      <c r="C44" s="211"/>
      <c r="D44" s="211"/>
      <c r="E44" s="211">
        <f>+E43+F43+G43</f>
        <v>190000000</v>
      </c>
      <c r="F44" s="211"/>
      <c r="G44" s="211"/>
      <c r="H44" s="211">
        <f>+H43+I43+J43</f>
        <v>119110050.08320001</v>
      </c>
      <c r="I44" s="211"/>
      <c r="J44" s="212"/>
      <c r="L44" s="185"/>
    </row>
    <row r="45" spans="1:13" s="154" customFormat="1">
      <c r="A45" s="190"/>
      <c r="B45" s="157"/>
      <c r="C45" s="157"/>
      <c r="D45" s="157"/>
      <c r="E45" s="157"/>
      <c r="F45" s="157"/>
      <c r="G45" s="157"/>
      <c r="H45" s="157"/>
      <c r="I45" s="157"/>
      <c r="J45" s="157"/>
      <c r="L45" s="185"/>
    </row>
    <row r="46" spans="1:13" ht="15.75" thickBot="1">
      <c r="B46" s="171"/>
      <c r="C46" s="171"/>
      <c r="D46" s="171"/>
    </row>
    <row r="47" spans="1:13">
      <c r="A47" s="194" t="s">
        <v>477</v>
      </c>
      <c r="B47" s="186" t="s">
        <v>247</v>
      </c>
      <c r="C47" s="187" t="s">
        <v>471</v>
      </c>
      <c r="D47" s="187" t="s">
        <v>248</v>
      </c>
      <c r="E47" s="187" t="s">
        <v>65</v>
      </c>
      <c r="F47" s="187" t="s">
        <v>466</v>
      </c>
      <c r="G47" s="187" t="s">
        <v>417</v>
      </c>
      <c r="H47" s="187" t="s">
        <v>472</v>
      </c>
      <c r="I47" s="188" t="s">
        <v>473</v>
      </c>
    </row>
    <row r="48" spans="1:13">
      <c r="A48" s="172" t="s">
        <v>469</v>
      </c>
      <c r="B48" s="175"/>
      <c r="C48" s="173"/>
      <c r="D48" s="173"/>
      <c r="E48" s="173"/>
      <c r="F48" s="173"/>
      <c r="G48" s="173">
        <f>+'Nouveaux projets'!E64+'Nouveaux projets'!E65</f>
        <v>1115040</v>
      </c>
      <c r="H48" s="173"/>
      <c r="I48" s="179"/>
      <c r="J48" s="157">
        <f>SUM(B48:I48)</f>
        <v>1115040</v>
      </c>
    </row>
    <row r="49" spans="1:9">
      <c r="A49" s="172" t="s">
        <v>458</v>
      </c>
      <c r="B49" s="175">
        <f>+'Nouveaux projets'!E45</f>
        <v>750000</v>
      </c>
      <c r="C49" s="173"/>
      <c r="D49" s="173"/>
      <c r="E49" s="173"/>
      <c r="F49" s="173"/>
      <c r="G49" s="173"/>
      <c r="H49" s="173"/>
      <c r="I49" s="179"/>
    </row>
    <row r="50" spans="1:9">
      <c r="A50" s="172" t="s">
        <v>456</v>
      </c>
      <c r="B50" s="175">
        <f>+'Reall. sur proj existants'!E59+'Reall. sur proj existants'!E60+'Reall. sur proj existants'!E61</f>
        <v>4290000</v>
      </c>
      <c r="C50" s="173">
        <f>'Nouveaux projets'!E52</f>
        <v>38266000</v>
      </c>
      <c r="D50" s="173">
        <f>+'Dde Fonds sup projets existants'!E10+'Nouveaux projets'!E49</f>
        <v>4500000</v>
      </c>
      <c r="E50" s="173">
        <f>+'Reall. sur proj existants'!E18+'Reall. sur proj existants'!E19+'Reall. sur proj existants'!E20+'Reall. sur proj existants'!E21+'Nouveaux projets'!E19+'Nouveaux projets'!E20+'Nouveaux projets'!E21</f>
        <v>3710000</v>
      </c>
      <c r="F50" s="173" t="s">
        <v>154</v>
      </c>
      <c r="G50" s="173"/>
      <c r="H50" s="173">
        <f>+'Nouveaux projets'!E59</f>
        <v>750000</v>
      </c>
      <c r="I50" s="179" t="s">
        <v>154</v>
      </c>
    </row>
    <row r="51" spans="1:9">
      <c r="A51" s="172" t="s">
        <v>450</v>
      </c>
      <c r="B51" s="175">
        <f>+'Reall. sur proj existants'!E65+'Reall. sur proj existants'!E66</f>
        <v>1000000</v>
      </c>
      <c r="C51" s="173"/>
      <c r="D51" s="173"/>
      <c r="E51" s="173"/>
      <c r="F51" s="173" t="s">
        <v>154</v>
      </c>
      <c r="G51" s="173"/>
      <c r="H51" s="173"/>
      <c r="I51" s="179"/>
    </row>
    <row r="52" spans="1:9">
      <c r="A52" s="172" t="s">
        <v>467</v>
      </c>
      <c r="B52" s="175">
        <f>+'Reall. sur proj existants'!E71+'Nouveaux projets'!E46</f>
        <v>7480000</v>
      </c>
      <c r="C52" s="173"/>
      <c r="D52" s="173"/>
      <c r="E52" s="173">
        <f>+'Nouveaux projets'!E23</f>
        <v>250000</v>
      </c>
      <c r="F52" s="173" t="s">
        <v>154</v>
      </c>
      <c r="G52" s="173"/>
      <c r="H52" s="173"/>
      <c r="I52" s="179" t="s">
        <v>154</v>
      </c>
    </row>
    <row r="53" spans="1:9">
      <c r="A53" s="172" t="s">
        <v>464</v>
      </c>
      <c r="B53" s="175">
        <f>+'Reall. sur proj existants'!E62+'Reall. sur proj existants'!E63+'Reall. sur proj existants'!E64+'Nouveaux projets'!E44</f>
        <v>7600000</v>
      </c>
      <c r="C53" s="173"/>
      <c r="D53" s="173">
        <f>+'Dde Fonds sup projets existants'!E11</f>
        <v>1000000</v>
      </c>
      <c r="E53" s="173"/>
      <c r="F53" s="173"/>
      <c r="G53" s="173"/>
      <c r="H53" s="173"/>
      <c r="I53" s="179"/>
    </row>
    <row r="54" spans="1:9">
      <c r="A54" s="172" t="s">
        <v>452</v>
      </c>
      <c r="B54" s="175"/>
      <c r="C54" s="173"/>
      <c r="D54" s="173"/>
      <c r="E54" s="173"/>
      <c r="F54" s="173"/>
      <c r="G54" s="173">
        <f>+'Nouveaux projets'!E63</f>
        <v>97080</v>
      </c>
      <c r="H54" s="173"/>
      <c r="I54" s="179"/>
    </row>
    <row r="55" spans="1:9">
      <c r="A55" s="172" t="s">
        <v>459</v>
      </c>
      <c r="B55" s="175"/>
      <c r="C55" s="173"/>
      <c r="D55" s="173"/>
      <c r="E55" s="173"/>
      <c r="F55" s="173"/>
      <c r="G55" s="173"/>
      <c r="H55" s="173"/>
      <c r="I55" s="179"/>
    </row>
    <row r="56" spans="1:9">
      <c r="A56" s="172" t="s">
        <v>453</v>
      </c>
      <c r="B56" s="175"/>
      <c r="C56" s="173"/>
      <c r="D56" s="173"/>
      <c r="E56" s="173"/>
      <c r="F56" s="173" t="s">
        <v>154</v>
      </c>
      <c r="G56" s="173"/>
      <c r="H56" s="173"/>
      <c r="I56" s="179"/>
    </row>
    <row r="57" spans="1:9">
      <c r="A57" s="172" t="s">
        <v>454</v>
      </c>
      <c r="B57" s="175"/>
      <c r="C57" s="173"/>
      <c r="D57" s="173"/>
      <c r="E57" s="173"/>
      <c r="F57" s="173"/>
      <c r="G57" s="173"/>
      <c r="H57" s="173"/>
      <c r="I57" s="179"/>
    </row>
    <row r="58" spans="1:9">
      <c r="A58" s="172" t="s">
        <v>460</v>
      </c>
      <c r="B58" s="175"/>
      <c r="C58" s="173"/>
      <c r="D58" s="173"/>
      <c r="E58" s="173"/>
      <c r="F58" s="173"/>
      <c r="G58" s="173"/>
      <c r="H58" s="173"/>
      <c r="I58" s="179"/>
    </row>
    <row r="59" spans="1:9">
      <c r="A59" s="172" t="s">
        <v>465</v>
      </c>
      <c r="B59" s="175">
        <f>+'Reall. sur proj existants'!E67</f>
        <v>8876931</v>
      </c>
      <c r="C59" s="173"/>
      <c r="D59" s="173"/>
      <c r="E59" s="173"/>
      <c r="F59" s="173"/>
      <c r="G59" s="173"/>
      <c r="H59" s="173"/>
      <c r="I59" s="179"/>
    </row>
    <row r="60" spans="1:9">
      <c r="A60" s="172" t="s">
        <v>455</v>
      </c>
      <c r="B60" s="175">
        <f>+'Reall. sur proj existants'!E68</f>
        <v>124000</v>
      </c>
      <c r="C60" s="173"/>
      <c r="D60" s="173"/>
      <c r="E60" s="173"/>
      <c r="F60" s="173"/>
      <c r="G60" s="173"/>
      <c r="H60" s="173"/>
      <c r="I60" s="179"/>
    </row>
    <row r="61" spans="1:9">
      <c r="A61" s="154"/>
      <c r="B61" s="175"/>
      <c r="C61" s="173"/>
      <c r="D61" s="173"/>
      <c r="E61" s="173"/>
      <c r="F61" s="173"/>
      <c r="G61" s="173"/>
      <c r="H61" s="173"/>
      <c r="I61" s="179"/>
    </row>
    <row r="62" spans="1:9">
      <c r="A62" s="172" t="s">
        <v>461</v>
      </c>
      <c r="B62" s="175"/>
      <c r="C62" s="173"/>
      <c r="D62" s="173"/>
      <c r="E62" s="173"/>
      <c r="F62" s="173"/>
      <c r="G62" s="173"/>
      <c r="H62" s="173">
        <f>+'Nouveaux projets'!E58</f>
        <v>200000</v>
      </c>
      <c r="I62" s="179"/>
    </row>
    <row r="63" spans="1:9">
      <c r="A63" s="172" t="s">
        <v>462</v>
      </c>
      <c r="B63" s="175"/>
      <c r="C63" s="173"/>
      <c r="D63" s="173"/>
      <c r="E63" s="173">
        <f>+'Nouveaux projets'!E22</f>
        <v>40000</v>
      </c>
      <c r="F63" s="173"/>
      <c r="G63" s="173"/>
      <c r="H63" s="173"/>
      <c r="I63" s="179"/>
    </row>
    <row r="64" spans="1:9">
      <c r="A64" s="172" t="s">
        <v>463</v>
      </c>
      <c r="B64" s="175"/>
      <c r="C64" s="173"/>
      <c r="D64" s="173"/>
      <c r="E64" s="173"/>
      <c r="F64" s="173"/>
      <c r="G64" s="173"/>
      <c r="H64" s="173"/>
      <c r="I64" s="179"/>
    </row>
    <row r="65" spans="1:12" ht="15.75" thickBot="1">
      <c r="A65" s="172" t="s">
        <v>457</v>
      </c>
      <c r="B65" s="180">
        <f>+'Reall. sur proj existants'!E69+ 'Nouveaux projets'!E43+'Reall. sur proj existants'!E70</f>
        <v>1804250</v>
      </c>
      <c r="C65" s="181"/>
      <c r="D65" s="181"/>
      <c r="E65" s="181">
        <f>+'Nouveaux projets'!E24</f>
        <v>5000000</v>
      </c>
      <c r="F65" s="181"/>
      <c r="G65" s="181"/>
      <c r="H65" s="181">
        <f>+'Nouveaux projets'!E60</f>
        <v>60000</v>
      </c>
      <c r="I65" s="189"/>
    </row>
    <row r="66" spans="1:12">
      <c r="B66" s="157"/>
      <c r="C66" s="157"/>
      <c r="D66" s="157"/>
      <c r="E66" s="157"/>
      <c r="F66" s="157"/>
      <c r="G66" s="157"/>
      <c r="H66" s="157"/>
    </row>
    <row r="67" spans="1:12">
      <c r="A67" s="190" t="s">
        <v>171</v>
      </c>
      <c r="B67" s="185">
        <f>SUM(B48:B66)</f>
        <v>31925181</v>
      </c>
      <c r="C67" s="185">
        <f t="shared" ref="C67:H67" si="4">SUM(C48:C66)</f>
        <v>38266000</v>
      </c>
      <c r="D67" s="185">
        <f t="shared" si="4"/>
        <v>5500000</v>
      </c>
      <c r="E67" s="185">
        <f t="shared" si="4"/>
        <v>9000000</v>
      </c>
      <c r="F67" s="191"/>
      <c r="G67" s="185">
        <f t="shared" si="4"/>
        <v>1212120</v>
      </c>
      <c r="H67" s="185">
        <f t="shared" si="4"/>
        <v>1010000</v>
      </c>
      <c r="I67" s="192"/>
      <c r="L67" s="196">
        <f>SUM(B67:J67)</f>
        <v>86913301</v>
      </c>
    </row>
    <row r="69" spans="1:12">
      <c r="A69" s="192"/>
      <c r="B69" t="s">
        <v>468</v>
      </c>
      <c r="L69" s="197">
        <f>SUM(L43:L67)</f>
        <v>481133351.08319998</v>
      </c>
    </row>
  </sheetData>
  <mergeCells count="8">
    <mergeCell ref="B44:D44"/>
    <mergeCell ref="E44:G44"/>
    <mergeCell ref="H44:J44"/>
    <mergeCell ref="C24:C28"/>
    <mergeCell ref="B23:D23"/>
    <mergeCell ref="E23:G23"/>
    <mergeCell ref="H23:J23"/>
    <mergeCell ref="D24:D25"/>
  </mergeCells>
  <pageMargins left="0.7" right="0.7" top="0.75" bottom="0.75" header="0.3" footer="0.3"/>
  <pageSetup paperSize="9" scale="63" orientation="portrait" horizontalDpi="4294967293" verticalDpi="4294967293" r:id="rId1"/>
  <headerFooter>
    <oddHeader>&amp;C&amp;A/&amp;F</oddHeader>
    <oddFooter>&amp;R&amp;P/&amp;N</oddFooter>
  </headerFooter>
  <rowBreaks count="4" manualBreakCount="4">
    <brk id="13" max="16383" man="1"/>
    <brk id="18" max="16383" man="1"/>
    <brk id="19" max="11" man="1"/>
    <brk id="44" max="16383" man="1"/>
  </rowBreaks>
  <colBreaks count="2" manualBreakCount="2">
    <brk id="2" max="70" man="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Reall. sur proj existants</vt:lpstr>
      <vt:lpstr>Dde Fonds sup projets existants</vt:lpstr>
      <vt:lpstr>Nouveaux projets</vt:lpstr>
      <vt:lpstr>RECAP</vt:lpstr>
      <vt:lpstr>'Dde Fonds sup projets existants'!Zone_d_impression</vt:lpstr>
      <vt:lpstr>'Nouveaux projets'!Zone_d_impression</vt:lpstr>
      <vt:lpstr>'Reall. sur proj existants'!Zone_d_impression</vt:lpstr>
      <vt:lpstr>RECAP!Zone_d_impression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romulus michele</dc:creator>
  <cp:lastModifiedBy>romulus michele</cp:lastModifiedBy>
  <cp:lastPrinted>2017-01-26T16:12:53Z</cp:lastPrinted>
  <dcterms:created xsi:type="dcterms:W3CDTF">2016-10-10T19:49:34Z</dcterms:created>
  <dcterms:modified xsi:type="dcterms:W3CDTF">2017-01-26T16:26:14Z</dcterms:modified>
</cp:coreProperties>
</file>